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598" activeTab="0"/>
  </bookViews>
  <sheets>
    <sheet name="MER2002" sheetId="1" r:id="rId1"/>
    <sheet name="Önkormössz" sheetId="2" r:id="rId2"/>
    <sheet name="Polghivössz" sheetId="3" r:id="rId3"/>
    <sheet name="Támogatások" sheetId="4" r:id="rId4"/>
    <sheet name="Városüz.+Ig" sheetId="5" r:id="rId5"/>
    <sheet name="Egyébműk" sheetId="6" r:id="rId6"/>
    <sheet name="Finanszírozás" sheetId="7" r:id="rId7"/>
    <sheet name="fejlesztés" sheetId="8" r:id="rId8"/>
    <sheet name="Bevjcsössz" sheetId="9" r:id="rId9"/>
    <sheet name="BevjcsPOLGHIV" sheetId="10" r:id="rId10"/>
    <sheet name="BevjcsKözpontiÓvoda" sheetId="11" r:id="rId11"/>
    <sheet name="BevjcsGamesz" sheetId="12" r:id="rId12"/>
    <sheet name="BevjcsTerületell" sheetId="13" r:id="rId13"/>
    <sheet name="BevjcsParkfennt" sheetId="14" r:id="rId14"/>
    <sheet name="BevjcsKözfoglakoztat" sheetId="15" r:id="rId15"/>
    <sheet name="BevjcsEPELL" sheetId="16" r:id="rId16"/>
    <sheet name="BevjcsETK" sheetId="17" r:id="rId17"/>
    <sheet name="BevjcsCSALAD" sheetId="18" r:id="rId18"/>
    <sheet name="BevjcsORV" sheetId="19" r:id="rId19"/>
    <sheet name="BevjcsVédőnők" sheetId="20" r:id="rId20"/>
    <sheet name="BevjcsMKMK" sheetId="21" r:id="rId21"/>
    <sheet name="BevjcsMIKT" sheetId="22" r:id="rId22"/>
    <sheet name="BevjcsSzoco" sheetId="23" r:id="rId23"/>
    <sheet name="BevjcsBölcs" sheetId="24" r:id="rId24"/>
    <sheet name="INTBEVG" sheetId="25" r:id="rId25"/>
    <sheet name="INTBEVI" sheetId="26" r:id="rId26"/>
    <sheet name="INTKIADG" sheetId="27" r:id="rId27"/>
    <sheet name="INTKIADI" sheetId="28" r:id="rId28"/>
    <sheet name="INTKIAD" sheetId="29" state="hidden" r:id="rId29"/>
    <sheet name="INTBEV" sheetId="30" state="hidden" r:id="rId30"/>
    <sheet name="Műkm" sheetId="31" r:id="rId31"/>
    <sheet name="FEJL2003" sheetId="32" r:id="rId32"/>
    <sheet name="Norm2021T" sheetId="33" r:id="rId33"/>
    <sheet name="Beruh" sheetId="34" r:id="rId34"/>
    <sheet name="LÉTESÍT2020" sheetId="35" r:id="rId35"/>
    <sheet name="LÉTESÍT20202" sheetId="36" r:id="rId36"/>
    <sheet name="Adós1" sheetId="37" r:id="rId37"/>
    <sheet name="Adós2" sheetId="38" r:id="rId38"/>
    <sheet name="HITEL2013" sheetId="39" r:id="rId39"/>
    <sheet name="HELYA" sheetId="40" r:id="rId40"/>
    <sheet name="LETSZ2020" sheetId="41" r:id="rId41"/>
    <sheet name="Előir felhüt2020" sheetId="42" r:id="rId42"/>
    <sheet name="GAMESZmegosztás22Munk" sheetId="43" state="hidden" r:id="rId43"/>
  </sheets>
  <externalReferences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____pm2002">'[1]PAR10'!$A$1:$H$1672</definedName>
    <definedName name="__pm2002">'[1]PAR10'!$A$1:$H$1672</definedName>
    <definedName name="_pm2002" localSheetId="38">'[2]PAR10'!$A$1:$H$1672</definedName>
    <definedName name="_pm2002">'[1]PAR10'!$A$1:$H$1672</definedName>
    <definedName name="DATABASE" localSheetId="0">'[1]#HIV'!$A$1:$E$1536</definedName>
    <definedName name="alap">'[3]Munkalap4'!$A$1:$D$254</definedName>
    <definedName name="j">'[2]PAR10'!$A$1:$H$1672</definedName>
    <definedName name="l">'[4]PAR10'!$A$1:$I$2039</definedName>
    <definedName name="Lakas2004" localSheetId="38">'[5]EP10'!$A$1:$G$83</definedName>
    <definedName name="Lakas2004">'[1]EP10'!$A$1:$G$83</definedName>
    <definedName name="Létsz2016">'[1]PAR10'!$A$1:$H$1672</definedName>
    <definedName name="ll">'[6]EP10'!$A$1:$G$83</definedName>
    <definedName name="lol">'[7]EP10'!$A$1:$G$82</definedName>
    <definedName name="_xlnm.Print_Titles" localSheetId="33">'Beruh'!$4:$4</definedName>
    <definedName name="_xlnm.Print_Titles" localSheetId="5">'Egyébműk'!$2:$6</definedName>
    <definedName name="_xlnm.Print_Titles" localSheetId="31">'FEJL2003'!$6:$7</definedName>
    <definedName name="_xlnm.Print_Titles" localSheetId="7">'fejlesztés'!$1:$7</definedName>
    <definedName name="_xlnm.Print_Titles" localSheetId="0">'MER2002'!$5:$5</definedName>
    <definedName name="_xlnm.Print_Titles" localSheetId="2">'Polghivössz'!$1:$7</definedName>
    <definedName name="_xlnm.Print_Titles" localSheetId="3">'Támogatások'!$2:$7</definedName>
    <definedName name="_xlnm.Print_Titles" localSheetId="4">'Városüz.+Ig'!$2:$7</definedName>
    <definedName name="vagyon2007">'[8]JO'!$A$1:$W$4923</definedName>
  </definedNames>
  <calcPr fullCalcOnLoad="1"/>
</workbook>
</file>

<file path=xl/sharedStrings.xml><?xml version="1.0" encoding="utf-8"?>
<sst xmlns="http://schemas.openxmlformats.org/spreadsheetml/2006/main" count="3865" uniqueCount="1062">
  <si>
    <t>39.</t>
  </si>
  <si>
    <t>Helyi adók összesen</t>
  </si>
  <si>
    <t>40.</t>
  </si>
  <si>
    <t>Átengedett központi adók</t>
  </si>
  <si>
    <t>41.</t>
  </si>
  <si>
    <t>Hosszú lejáratú hitel, projekt elő fin. hitel</t>
  </si>
  <si>
    <t>Hosszú lejáratú hitel/ projekt előfin. hitel visszafizetése</t>
  </si>
  <si>
    <t>Környezetvédelmi bírság</t>
  </si>
  <si>
    <t xml:space="preserve">Kommunális adó, fejlesztési célú iparűzési adó felhasználás </t>
  </si>
  <si>
    <t>Eszközbeszerzés, eszközcsere</t>
  </si>
  <si>
    <t>42.</t>
  </si>
  <si>
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</si>
  <si>
    <t>Váltó kibocsátása a kibocsátás napjától a beváltás napjáig, és annak a váltóval kiváltott kötelezettséggel megegyező, kamatot nem tartalmazó értéke,</t>
  </si>
  <si>
    <t>Az Szt. szerint pénzügyi lízing lízingbevevői félként történő megkötése a lízing futamideje alatt, és a lízingszerződésben kikötött tőkerész hátralévő összege,</t>
  </si>
  <si>
    <t>Hitelintézetek által, származékos műveletek különbözeteként az Államadósság Kezelő Központ Zrt.-nél (a továbbiakban: ÁKK Zrt.) elhelyezett fedezeti betétek, és azok összege.</t>
  </si>
  <si>
    <t>A szerződésben kapott, legalább háromszázhatvanöt nap időtartamú halasztott fizetés, részletfizetés, és a még ki nem fizetett ellenérték,</t>
  </si>
  <si>
    <t>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</si>
  <si>
    <t>Természetvédelmi bírság</t>
  </si>
  <si>
    <t>43.</t>
  </si>
  <si>
    <t>Műemlékvédelmi bírság</t>
  </si>
  <si>
    <t>44.</t>
  </si>
  <si>
    <t>45.</t>
  </si>
  <si>
    <t>Talajterhelési díj</t>
  </si>
  <si>
    <t>46.</t>
  </si>
  <si>
    <t>Egyéb sajátos bevételek</t>
  </si>
  <si>
    <t>47.</t>
  </si>
  <si>
    <t>Önkormányzatok sajátos működési bevételei össz</t>
  </si>
  <si>
    <t>48.</t>
  </si>
  <si>
    <t>49.</t>
  </si>
  <si>
    <t>Munkaadókat terhelő járulékok / Szociális hozzájárulási adó</t>
  </si>
  <si>
    <t>Munkáltatót terh.jár.-ok / Szociális hozzájárulási adó</t>
  </si>
  <si>
    <t>51.</t>
  </si>
  <si>
    <t>59.</t>
  </si>
  <si>
    <t>VI.Önkormányzatok sajátos bevételei összesen</t>
  </si>
  <si>
    <t>60.</t>
  </si>
  <si>
    <t>Termőföld bérbeadás SZJA</t>
  </si>
  <si>
    <t>10./ A lakosság részére lakásépítéshez, lakásfelújításhoz nyújtott kölcsönök elengedésének összege</t>
  </si>
  <si>
    <t>Első lakáshozjutók felhalmozási célú kölcsön</t>
  </si>
  <si>
    <t>Első lakáshozjutók kölcsöne</t>
  </si>
  <si>
    <t>Első lakáshozjutók térítés</t>
  </si>
  <si>
    <t>VÜ Kft bérelti díj</t>
  </si>
  <si>
    <t>FOLYÓ BEVÉTELEK ÖSSZESEN:</t>
  </si>
  <si>
    <t>61.</t>
  </si>
  <si>
    <t xml:space="preserve">         Hosszúlejáratú hitel</t>
  </si>
  <si>
    <t>62.</t>
  </si>
  <si>
    <t xml:space="preserve">         Forráshiány (működési célú hitel)</t>
  </si>
  <si>
    <t>63.</t>
  </si>
  <si>
    <t>Ebből önként vállalt feladat.</t>
  </si>
  <si>
    <t>Ebből államigaz-gatási feladat.</t>
  </si>
  <si>
    <t>Idősek Otthona Fogyatékos ellátás tám.</t>
  </si>
  <si>
    <t>Támogatási kölcsönök visszatérülése, igénybevétele államházt. kivülről</t>
  </si>
  <si>
    <t xml:space="preserve">BEVÉTELEK ÖSSZESEN: </t>
  </si>
  <si>
    <t>K I A D Á S O K</t>
  </si>
  <si>
    <t>Kamattámogatás Vállalkozásfejlesztési Alapítvány</t>
  </si>
  <si>
    <t>Kiadási jogcímek</t>
  </si>
  <si>
    <t>Önkormányzati vagyon biztosítása</t>
  </si>
  <si>
    <t xml:space="preserve">Panel program </t>
  </si>
  <si>
    <t>I. Folyó (működési) kiadások</t>
  </si>
  <si>
    <t>Személyi  juttatások</t>
  </si>
  <si>
    <t>Munkaadókat terhelő járulákok</t>
  </si>
  <si>
    <t>Dologi  kiadások</t>
  </si>
  <si>
    <t>Egyéb folyó kiadások</t>
  </si>
  <si>
    <t>Rövid lejáratú értékpapírok vásárlása</t>
  </si>
  <si>
    <t>Működési célú kölcsön nyújtása, törlesztése</t>
  </si>
  <si>
    <t>Egyéb kiadások</t>
  </si>
  <si>
    <t>II. Felhalmozási kiadások és pénzügyi befektetések</t>
  </si>
  <si>
    <t>Felújítási kiadások feladatonként</t>
  </si>
  <si>
    <t>Helyi önkormányzatok működésének általános támogatása</t>
  </si>
  <si>
    <t>Települési önkormányzatok egyes köznevelési feladatainak támogatása</t>
  </si>
  <si>
    <t>Települési önkormányztatok szociális, gyermekjóléti és gyermekétkeztetési feladatainak támogatása</t>
  </si>
  <si>
    <t>Települési önkormányzatok kulturális feladatainak támogatása</t>
  </si>
  <si>
    <t>Helyi önkormányzatok kiegészítő támogatásai</t>
  </si>
  <si>
    <t>Felhalmozási célú önkormányzati támogatások</t>
  </si>
  <si>
    <t>Önkormányzatok működési támogatásai</t>
  </si>
  <si>
    <t>Önkormányzatok működési célú támogatásai</t>
  </si>
  <si>
    <t xml:space="preserve">         Tárgyi eszközök, föld és immateriális javak          
         felhalmozása</t>
  </si>
  <si>
    <t>Projekt megelőlegező hitel törlesztése</t>
  </si>
  <si>
    <t>Projekt megelőlegezési hitel felvétele</t>
  </si>
  <si>
    <t>Testvér-Települési programok támogatása</t>
  </si>
  <si>
    <t>Az 1991. évi LXXXII. törvény alapján</t>
  </si>
  <si>
    <t xml:space="preserve">        Továbbadási (lebonylítási) célú felhalmozási kiadás</t>
  </si>
  <si>
    <t xml:space="preserve">         Nagyértékű tárgyi eszközök felújítása</t>
  </si>
  <si>
    <t xml:space="preserve">         Beruházási ÁFA befizetés</t>
  </si>
  <si>
    <t>III.   Támogatások, elvonások</t>
  </si>
  <si>
    <t>20.</t>
  </si>
  <si>
    <t>2016. évi teljesítés</t>
  </si>
  <si>
    <t>Szünidei gyermekétkeztetés</t>
  </si>
  <si>
    <t>A dologi esetében a közvetített szolgáltatás a GAMESZ-nál a többi arányosítva.</t>
  </si>
  <si>
    <t>GAMESZ TÁBLA ADATAI ALAPJÁN !!!!</t>
  </si>
  <si>
    <t>Közterület karbantartás</t>
  </si>
  <si>
    <t>Kölcsön, hitel, betét és pénzforgalom nélküli bevételek</t>
  </si>
  <si>
    <t>Út és járdaépítés, felújítás</t>
  </si>
  <si>
    <t xml:space="preserve">Ifjusági Alap </t>
  </si>
  <si>
    <t>Üzlethelységek kiadásai</t>
  </si>
  <si>
    <t xml:space="preserve">         Továbbadási (lebonyolítási) célú működési kiadás</t>
  </si>
  <si>
    <t>23.</t>
  </si>
  <si>
    <t xml:space="preserve">IV. Tartalékok </t>
  </si>
  <si>
    <t xml:space="preserve">         Általános tartalék</t>
  </si>
  <si>
    <t xml:space="preserve">         Céltartalék</t>
  </si>
  <si>
    <t xml:space="preserve">        Felhalmozási  célú tartalék </t>
  </si>
  <si>
    <t>V.  Hitelek kamatai</t>
  </si>
  <si>
    <t>VI. Egyéb kiadások</t>
  </si>
  <si>
    <t>Dolgozói lakás ép.</t>
  </si>
  <si>
    <t>Fejlesztési kölcsön nyújtása / visszafizetése</t>
  </si>
  <si>
    <t>FOLYÓ KIADÁSOK ÖSSZESEN:</t>
  </si>
  <si>
    <t xml:space="preserve">         Adósságszolgálat</t>
  </si>
  <si>
    <t>TÁRGYÉVI KIADÁSOK ÖSSZESEN:</t>
  </si>
  <si>
    <t>A Rendelet 3.sz. melléklete</t>
  </si>
  <si>
    <t>3.sz. melléklet</t>
  </si>
  <si>
    <t>Cím neve, száma</t>
  </si>
  <si>
    <t>01</t>
  </si>
  <si>
    <t>Alcím neve, száma</t>
  </si>
  <si>
    <t>Bevételek kiadások</t>
  </si>
  <si>
    <t>Ezer forintban !</t>
  </si>
  <si>
    <t>Előirányzat-csoport</t>
  </si>
  <si>
    <t>Kiemelt előirány-zat</t>
  </si>
  <si>
    <t>Előirányzat-csoport, kiemelt előirányzat megnevezése</t>
  </si>
  <si>
    <t>száma</t>
  </si>
  <si>
    <t>Bevételek</t>
  </si>
  <si>
    <t>Saját bevétel össsz</t>
  </si>
  <si>
    <t>Felügyeleti szervtől kapott támogatás</t>
  </si>
  <si>
    <t>Tagságidíjak, hozzájárulások</t>
  </si>
  <si>
    <t>Támogatási kölcsönök visszatérülése, igénybevétele államházt. belülről</t>
  </si>
  <si>
    <t>Működési célú hitel, kötvénykibocsátás</t>
  </si>
  <si>
    <t>Felhalmozási célú hitel, kötvénykibocsátás</t>
  </si>
  <si>
    <t>Hitelfelvétel államháztartáson kívülről</t>
  </si>
  <si>
    <t>Belföldi hitelműveletek bevételei</t>
  </si>
  <si>
    <t>Önkormányzatok sajátos működési bevételei</t>
  </si>
  <si>
    <t>Csökk</t>
  </si>
  <si>
    <t>Önkormányzatok sajátos bevételei összesen</t>
  </si>
  <si>
    <t>Kiadások</t>
  </si>
  <si>
    <t>Működési kiadások</t>
  </si>
  <si>
    <t>Speciális célú támogatások</t>
  </si>
  <si>
    <t>Társadalom és szociálpolitikai juttatások</t>
  </si>
  <si>
    <t>Működési célú pénzeszköz átadás államházt.kiv.</t>
  </si>
  <si>
    <t>Felhalmozási célú kiadások</t>
  </si>
  <si>
    <t>Beruházási kiadások</t>
  </si>
  <si>
    <t>Felújítások kiadásai</t>
  </si>
  <si>
    <t>Egyéb fejlesztési célú kiadások</t>
  </si>
  <si>
    <t>Tartalékok</t>
  </si>
  <si>
    <t>Általános tartalék</t>
  </si>
  <si>
    <t>Adósságszolgálat</t>
  </si>
  <si>
    <t>Költségvetési szervek támogatása (intézményfinanszírozás)</t>
  </si>
  <si>
    <t xml:space="preserve">KIADÁSOK ÖSSZESEN: </t>
  </si>
  <si>
    <t>Létszámkeret Polgármesteri Hivatal (fő)</t>
  </si>
  <si>
    <t>A Rendelet 3/1.sz. melléklete</t>
  </si>
  <si>
    <t>Gyermekétkeztetés bértámogatás</t>
  </si>
  <si>
    <t>Gyermekétkeztetés működési támogatás</t>
  </si>
  <si>
    <t>3/1.sz melléklet</t>
  </si>
  <si>
    <t>Telj%</t>
  </si>
  <si>
    <t>Bevételek jogcímenként részletezve</t>
  </si>
  <si>
    <t>Szociális feladatok</t>
  </si>
  <si>
    <t>Kulturális feladatok</t>
  </si>
  <si>
    <t>Támogató szolgálat, közösségi ellátások</t>
  </si>
  <si>
    <t xml:space="preserve">Támogatások, támogatásértékű bevételek, kiegészítések </t>
  </si>
  <si>
    <t>Támogatásértékű működési bevétel</t>
  </si>
  <si>
    <t>Bevételek feladatonként részletezve</t>
  </si>
  <si>
    <t xml:space="preserve">BEVÉTEL ÖSSZESEN: </t>
  </si>
  <si>
    <t>BSE Nógrád Volán támogatása</t>
  </si>
  <si>
    <t>Telefonos lelkisegélyszolgálat támogatása</t>
  </si>
  <si>
    <t>Polgármesteri keret</t>
  </si>
  <si>
    <t>Szociális célú kiadások</t>
  </si>
  <si>
    <t>Dologi kiadások</t>
  </si>
  <si>
    <t>Normatív támogatás összen</t>
  </si>
  <si>
    <t>Katasztrófa Védelem</t>
  </si>
  <si>
    <t>Helyi tömegközlekedés támogatása</t>
  </si>
  <si>
    <t xml:space="preserve">Gazdasági Műszaki Ellátó Szervezet / Gazdasági - műszaki funkció </t>
  </si>
  <si>
    <t>Szent Erzsébet Idősek Otthona</t>
  </si>
  <si>
    <t>Könyvtári, közművelődési és múzeumi feladatok támogatása</t>
  </si>
  <si>
    <t>Lakossági víz és csatornadíj támogatása</t>
  </si>
  <si>
    <t>Felhalmozási célú kölcsön</t>
  </si>
  <si>
    <t>Kiadások jogcímenként részletezve</t>
  </si>
  <si>
    <t>A Rendelet 3/2.sz. melléklete</t>
  </si>
  <si>
    <t>3/2.sz melléklet</t>
  </si>
  <si>
    <t xml:space="preserve"> Város Üzemeltetés</t>
  </si>
  <si>
    <t>02</t>
  </si>
  <si>
    <t>Város és község gazdálkodás</t>
  </si>
  <si>
    <t>Piac működtetés bevételei</t>
  </si>
  <si>
    <t>Önkormányzati üdülők fenntartása</t>
  </si>
  <si>
    <t>Város és községgazdálkodás</t>
  </si>
  <si>
    <t>Kölcsönök visszatérülése</t>
  </si>
  <si>
    <t>Támogató szolgálat</t>
  </si>
  <si>
    <t>Kölcsön és pénzforgalom nélküli bevételek</t>
  </si>
  <si>
    <t>Kiadások feladatonként részletezve</t>
  </si>
  <si>
    <t>Állategészségügyi feladatok / Ebösszeírás</t>
  </si>
  <si>
    <t>Közvilágítás</t>
  </si>
  <si>
    <t>Horváth Endre Kiadványi Alapítvány támogatása</t>
  </si>
  <si>
    <t>Közkutak vízdíja</t>
  </si>
  <si>
    <t>Reprezentáció</t>
  </si>
  <si>
    <t>Piac működtetés kiadásai</t>
  </si>
  <si>
    <t>Mezőőri szolgálat</t>
  </si>
  <si>
    <t>Téli síkosságmentesítés</t>
  </si>
  <si>
    <t>A Rendelet 3/3.sz. melléklete</t>
  </si>
  <si>
    <t>3/3.sz melléklet</t>
  </si>
  <si>
    <t>Egyéb működési bevételek, kiadások</t>
  </si>
  <si>
    <t>03</t>
  </si>
  <si>
    <t>Üzlethelységek bérletidíja</t>
  </si>
  <si>
    <t>Központi ügyelet ellátása</t>
  </si>
  <si>
    <t>Kórház rekonstrukció</t>
  </si>
  <si>
    <t>Működési ÁFA visszatérülés</t>
  </si>
  <si>
    <t>Központi költségvetéstől kapott támogatása</t>
  </si>
  <si>
    <t>Kistérségi társulás</t>
  </si>
  <si>
    <t>1.sz.melléklet</t>
  </si>
  <si>
    <t>Normatíva visszafizetés</t>
  </si>
  <si>
    <t>Környezetvédelmi kiadások</t>
  </si>
  <si>
    <t>Forgalombiztonság, forgalomszabályozás</t>
  </si>
  <si>
    <t xml:space="preserve">Közös Önkormányzati Hivatal gép, berendezés, </t>
  </si>
  <si>
    <t>Önkormányzati kitüntetések</t>
  </si>
  <si>
    <t xml:space="preserve">GAMESZ Gazdasági műszaki funkció </t>
  </si>
  <si>
    <t>PR, marketing, kommunikációs feladatok</t>
  </si>
  <si>
    <t>Elszámolás a központi költségvetéssel</t>
  </si>
  <si>
    <t>Egyéb vagyonkezeléssel kapcsolatos kiadások</t>
  </si>
  <si>
    <t>Szem 0%</t>
  </si>
  <si>
    <t>Szem 49%</t>
  </si>
  <si>
    <t>Szem 23%</t>
  </si>
  <si>
    <t>Szem 28%</t>
  </si>
  <si>
    <t>Irányító szervi támogatás</t>
  </si>
  <si>
    <t>A Rendelet 3/4.sz. melléklete</t>
  </si>
  <si>
    <t>Finanszírozási bevételek kiadások</t>
  </si>
  <si>
    <t>04</t>
  </si>
  <si>
    <t>Önkormányzati vagyon hasznosítása</t>
  </si>
  <si>
    <t>Kamatbevételek</t>
  </si>
  <si>
    <t>Testvérvárosi kapcsolatok</t>
  </si>
  <si>
    <t>Közös Önkormányzati Hivatal</t>
  </si>
  <si>
    <t>Feladat önkormányzati támogatása</t>
  </si>
  <si>
    <t>Előző évi normatíva visszatérítés</t>
  </si>
  <si>
    <t>Önkormányzat sajátos bevétlei</t>
  </si>
  <si>
    <t>Iparűzési adó</t>
  </si>
  <si>
    <t>Gépjármű adó</t>
  </si>
  <si>
    <t>SZJA normatívához</t>
  </si>
  <si>
    <t>Önkormányzat sajátos bevétlei öszesen</t>
  </si>
  <si>
    <t xml:space="preserve">FINANSZÍROZÁS ÖSSZESEN: </t>
  </si>
  <si>
    <t>Intézmény és polgármesteri hivatal finanszírozás és tartalék</t>
  </si>
  <si>
    <t>A Rendelet 3/5.sz. melléklete</t>
  </si>
  <si>
    <t>Tőke jellegű bevételek és kiadások</t>
  </si>
  <si>
    <t>05</t>
  </si>
  <si>
    <t>Önkormányzati vagyonhasznosítása</t>
  </si>
  <si>
    <t>Lakásértékesítés</t>
  </si>
  <si>
    <t>Lakáshozjutók kölcsönének törlesztése</t>
  </si>
  <si>
    <t>Játszóterek karbantartása</t>
  </si>
  <si>
    <t>Közműhozzájárulás</t>
  </si>
  <si>
    <t>2012. évi eredeti ei.</t>
  </si>
  <si>
    <t>Kommunális adó</t>
  </si>
  <si>
    <t xml:space="preserve">TŐKE JELLEGŰ BEVÉTELEK ÖSSZESEN: </t>
  </si>
  <si>
    <t>Rendezvények, kiadványok</t>
  </si>
  <si>
    <t>Önkormányzati feladatok</t>
  </si>
  <si>
    <t>Ökumenikus Segélyszervezet Támogatása</t>
  </si>
  <si>
    <t>Önkormányzati feladatok összesen</t>
  </si>
  <si>
    <t>Felhalmozási ÁFA befizetése</t>
  </si>
  <si>
    <t>Lakott külterülettel kapcsolatos feladatok</t>
  </si>
  <si>
    <t>Önkormányzati hivatal működésének támogatása</t>
  </si>
  <si>
    <t>A zöldterület-gazdálkodással kapcsolatos feladatok ellátásának támogatása</t>
  </si>
  <si>
    <t>Közvilágítás fenntartásának támogatása</t>
  </si>
  <si>
    <t>Közutak fenntartásának támogatása</t>
  </si>
  <si>
    <t>Egyéb kötelező önkormányzati feladatok támogatása</t>
  </si>
  <si>
    <t>Közgyógyellátásra jogosult adóalany adómentessége 3.§ (1) (c) pontja alapján 2013.01.01-től módosításra került</t>
  </si>
  <si>
    <t>Egyéb kiadások / Fejl. finanszírozás</t>
  </si>
  <si>
    <t>Lakásépítési támogatás</t>
  </si>
  <si>
    <t xml:space="preserve">Felhalmozási célú hiteltörlesztés </t>
  </si>
  <si>
    <t xml:space="preserve">TŐKE JELLEGŰ KIADÁSOK ÖSSZESEN: </t>
  </si>
  <si>
    <t xml:space="preserve">Építési tilalom alatt álló telek adómentessége 2. § (1) b) pontja alapján </t>
  </si>
  <si>
    <t>Az építési hatóság által igazolt beépítésre nem alkalmas telek adómentessége 2.§ (1) d) pontja alapján</t>
  </si>
  <si>
    <t>Ideiglenes építmény adómentessége 2.§ (1) g) pontja alapján</t>
  </si>
  <si>
    <t>Környezetkímélő gépkocsi 5.§ e) pontja alapján</t>
  </si>
  <si>
    <t>Gimnázium, szakközépiskola, szakiskola</t>
  </si>
  <si>
    <t>A Rendelet 4.sz. melléklete</t>
  </si>
  <si>
    <t>4.sz. melléklet</t>
  </si>
  <si>
    <t>Támogatási kölcs. visszatér., igénybev. államházt. belülről</t>
  </si>
  <si>
    <t>BEVÉTELEK ÖSSZESEN</t>
  </si>
  <si>
    <t>Működési kiadások össz</t>
  </si>
  <si>
    <t>Speciális célú támogatások össz</t>
  </si>
  <si>
    <t>Működési kölcsön visszafizetése</t>
  </si>
  <si>
    <t>Felhalmozási célú kiadások össz</t>
  </si>
  <si>
    <t>KIADÁSOK ÖSSZESEN</t>
  </si>
  <si>
    <t>Létszámkeret /átlagos állományi létszám/ (fő)</t>
  </si>
  <si>
    <t>A Rendelet 4/1.sz. melléklete</t>
  </si>
  <si>
    <t>4/1.sz. melléklet</t>
  </si>
  <si>
    <t>Városi Bölcsőde</t>
  </si>
  <si>
    <t>A Rendelet 4/2.sz. melléklete</t>
  </si>
  <si>
    <t>4/2.sz. melléklet</t>
  </si>
  <si>
    <t xml:space="preserve">Központi Óvoda </t>
  </si>
  <si>
    <t>A Rendelet 4/3.sz. melléklete</t>
  </si>
  <si>
    <t>Óvodai működés támogatása Ipolyszög, Patvarc</t>
  </si>
  <si>
    <t>Önerős járdaépítés</t>
  </si>
  <si>
    <t>4/3.sz. melléklet</t>
  </si>
  <si>
    <t>A Rendelet 4/4.sz. melléklete</t>
  </si>
  <si>
    <t>4/4.sz. melléklet</t>
  </si>
  <si>
    <t>Beruházási kiadások előirányzata beruházásonként, felújítási kiadások előirányzata felújításonként</t>
  </si>
  <si>
    <t>A Rendelet 4/5.sz. melléklete</t>
  </si>
  <si>
    <t>4/5.sz. melléklet</t>
  </si>
  <si>
    <t>Védőnők és Iskolaegészségügy</t>
  </si>
  <si>
    <t>Felhalmozási célú pénzeszközátvétel államháztartáson belülről</t>
  </si>
  <si>
    <t>OEP</t>
  </si>
  <si>
    <t>A Rendelet 4/6.sz. melléklete</t>
  </si>
  <si>
    <t>06</t>
  </si>
  <si>
    <t>A Rendelet 4/7.sz. melléklete</t>
  </si>
  <si>
    <t>4/7.sz. melléklet</t>
  </si>
  <si>
    <t>Városi Idősek Otthona</t>
  </si>
  <si>
    <t>07</t>
  </si>
  <si>
    <t>A Rendelet 4/8.sz. melléklete</t>
  </si>
  <si>
    <t>4/8.sz. melléklet</t>
  </si>
  <si>
    <t>08</t>
  </si>
  <si>
    <t>A Rendelet 4/9.sz. melléklete</t>
  </si>
  <si>
    <t>4/9.sz. melléklet</t>
  </si>
  <si>
    <t>09</t>
  </si>
  <si>
    <t>A Rendelet 4/10.sz. melléklete</t>
  </si>
  <si>
    <t>4/10.sz. melléklet</t>
  </si>
  <si>
    <t>Mikszáth Kálmán Művelődési Központ</t>
  </si>
  <si>
    <t>10</t>
  </si>
  <si>
    <t>A Rendelet 4/11.sz. melléklete</t>
  </si>
  <si>
    <t>4/11.sz. melléklet</t>
  </si>
  <si>
    <t>Madách Imre Könyvtár</t>
  </si>
  <si>
    <t>11</t>
  </si>
  <si>
    <t>A Rendelet 4/12.sz. melléklete</t>
  </si>
  <si>
    <t>4/12.sz. melléklet</t>
  </si>
  <si>
    <t>12</t>
  </si>
  <si>
    <t>14</t>
  </si>
  <si>
    <t>A Rendelet 5.sz. melléklete</t>
  </si>
  <si>
    <t>Müködési célú bevétel</t>
  </si>
  <si>
    <t>Projekt összesen</t>
  </si>
  <si>
    <t>2020 évi kiadás</t>
  </si>
  <si>
    <t>2021 évi kiadás</t>
  </si>
  <si>
    <t>Közfoglakoztatáshoz kapcsolódó  tartaléka</t>
  </si>
  <si>
    <t>Felhalmozási bev.</t>
  </si>
  <si>
    <t>Pénzforg.nélküli</t>
  </si>
  <si>
    <t>Költségvetési támog.</t>
  </si>
  <si>
    <t>Intézményi tevékenys.</t>
  </si>
  <si>
    <t>Intézményi</t>
  </si>
  <si>
    <t>Működési</t>
  </si>
  <si>
    <t>Bevétel össz:</t>
  </si>
  <si>
    <t>E.ei.</t>
  </si>
  <si>
    <t>M.ei.</t>
  </si>
  <si>
    <t>Telj.</t>
  </si>
  <si>
    <t>Központi Óvoda</t>
  </si>
  <si>
    <t>Oktatási Gamesz</t>
  </si>
  <si>
    <t>Védőnők+Isk. EŰ</t>
  </si>
  <si>
    <t>M.K.Műv.Közp.</t>
  </si>
  <si>
    <t>M.I.Könyvtár</t>
  </si>
  <si>
    <t>GAMESZ ÖSSZ.</t>
  </si>
  <si>
    <t>Ebből OEP tám.</t>
  </si>
  <si>
    <t>Az Oktatási Gamesz bevételéből az Óvodai konyha bevétele</t>
  </si>
  <si>
    <t>A Rendelet 5/1.sz. melléklete</t>
  </si>
  <si>
    <t>GAMESZ Összesen</t>
  </si>
  <si>
    <t>Fogászati Társulás</t>
  </si>
  <si>
    <t>INT.ÖSSZ</t>
  </si>
  <si>
    <t>Átvett</t>
  </si>
  <si>
    <t>Önkormányzatok egyéb sajátos működési bevétele</t>
  </si>
  <si>
    <t xml:space="preserve">KIMUTATÁS </t>
  </si>
  <si>
    <t>ezer Ft</t>
  </si>
  <si>
    <t>Saját bevétel megnevezése *</t>
  </si>
  <si>
    <t>Összeg</t>
  </si>
  <si>
    <t xml:space="preserve">Az önkormányzati vagyon és az önkormányzatot megillető vagyoni értékű jog értékesítéséből és hasznosításából származó bevétel </t>
  </si>
  <si>
    <t xml:space="preserve">Osztalék, koncessziós díj és hozambevétel </t>
  </si>
  <si>
    <t xml:space="preserve">Tárgyieszköz értékesítéséből származó bevétel </t>
  </si>
  <si>
    <t xml:space="preserve">Immateriális jószág értékesítéséből származó bevétel </t>
  </si>
  <si>
    <t xml:space="preserve">Részvény értékesítéséből származó bevétel </t>
  </si>
  <si>
    <t xml:space="preserve">Részesedés értékesítéséből származó bevétel </t>
  </si>
  <si>
    <t xml:space="preserve">Vállalat értékesítéséből vagy privatizációból származó bevétel </t>
  </si>
  <si>
    <t>Bírság-, pótlék- és díjbevétel</t>
  </si>
  <si>
    <t>Saját bevétel összesen</t>
  </si>
  <si>
    <t xml:space="preserve">* Az adósságot keletkeztető ügyletekhez történő hozzájárulás részletes szabályairól szóló 353/2011. (XII.30.) Korm. rendelet 2. § alapján </t>
  </si>
  <si>
    <t xml:space="preserve">az adósságot keletkeztető ügyletekből eredő fizetési kötelezettségek futamidő végéig fennálló összegéről </t>
  </si>
  <si>
    <t>Adósságot keltkeztető ügylet megnevezése **</t>
  </si>
  <si>
    <t xml:space="preserve">Összeg </t>
  </si>
  <si>
    <t>Önkormányzati ingatlanok karbantartása, felújítások</t>
  </si>
  <si>
    <t>Játszóterek fejlesztése</t>
  </si>
  <si>
    <t>Közterületek fejlesztése</t>
  </si>
  <si>
    <t>Felhalmozási ÁFA visszatérülése / fordított ÁFA</t>
  </si>
  <si>
    <t>Fejlestészi célú  kamat</t>
  </si>
  <si>
    <t xml:space="preserve">Adósságot keletkeztető ügyletekből eredő fizetési kötelezettség  összesen </t>
  </si>
  <si>
    <t xml:space="preserve">a saját bevételek összegéről </t>
  </si>
  <si>
    <t xml:space="preserve">az adósságot keletkeztető ügyletekből eredő fizetési kötelezettségek összegéről </t>
  </si>
  <si>
    <t>Folyósító</t>
  </si>
  <si>
    <t>Összege</t>
  </si>
  <si>
    <t>Tőke</t>
  </si>
  <si>
    <t>Kamat</t>
  </si>
  <si>
    <t xml:space="preserve">Balassagyarmat Város Önkormányzata által </t>
  </si>
  <si>
    <t>Hitel</t>
  </si>
  <si>
    <t xml:space="preserve">Dologi  kiadások </t>
  </si>
  <si>
    <t>Helyi iparűzési adó :</t>
  </si>
  <si>
    <t>Éven belül :</t>
  </si>
  <si>
    <t>Éven túl :</t>
  </si>
  <si>
    <t>Gépjárműadó :</t>
  </si>
  <si>
    <t>Kommunális adó :</t>
  </si>
  <si>
    <t>Mulasztási bírság :</t>
  </si>
  <si>
    <t>Késedelmi pótlék</t>
  </si>
  <si>
    <t>4./ Magánszemélyek kommunális adója kedvezmények, mentességek</t>
  </si>
  <si>
    <t>Adózók száma</t>
  </si>
  <si>
    <t>Kedvezményezett összeg e Ft</t>
  </si>
  <si>
    <t>5./ Helyi iparűzési adókedvezmények, adómentességek</t>
  </si>
  <si>
    <t>2013. évi teljesítés</t>
  </si>
  <si>
    <t>6./ Gépjárműadó kedvezmények, mentességek</t>
  </si>
  <si>
    <t>Költségvetési szerv adómentessége 5.§ a) pontja aklapján</t>
  </si>
  <si>
    <t xml:space="preserve">Társadalmi szervezet, alapítvány adómentessége 5.§ b ) pontja alapján </t>
  </si>
  <si>
    <t>Projekt megnevezése</t>
  </si>
  <si>
    <t>Tervezett adósságot keletkeztető ügylet megnevezése</t>
  </si>
  <si>
    <t xml:space="preserve">Kimutatás a Magyarország gazdasági stabilitásáról szóló 2011. évi CXCIV törvény 10/C.§  ( 1 ) bekezdés </t>
  </si>
  <si>
    <t>A Rendelet 20.sz.melléklete</t>
  </si>
  <si>
    <t>Egyház tulajdonában álló gépjármű adómentessége 5.§ d) pontja alapján</t>
  </si>
  <si>
    <t>Alap</t>
  </si>
  <si>
    <t>Áfa</t>
  </si>
  <si>
    <t>Bölcsőde</t>
  </si>
  <si>
    <t>Óvoda</t>
  </si>
  <si>
    <t>Általános Iskola</t>
  </si>
  <si>
    <t>8. / Intézmények által biztosított közvetett támogatások</t>
  </si>
  <si>
    <t>9. / Helyiségek, eszközök hasznosításából származó bevételből nyújtott kedvezmény, mentesség összege</t>
  </si>
  <si>
    <t>Fejl</t>
  </si>
  <si>
    <t>Pénzm</t>
  </si>
  <si>
    <t>Nem lakás célú helyiségek kedvezménye</t>
  </si>
  <si>
    <t>Január</t>
  </si>
  <si>
    <t>Február</t>
  </si>
  <si>
    <t>Március</t>
  </si>
  <si>
    <t>Április</t>
  </si>
  <si>
    <t>Intézményi személyi juttatások  tartalék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</si>
  <si>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</si>
  <si>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</si>
  <si>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</si>
  <si>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</si>
  <si>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</si>
  <si>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</si>
  <si>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</si>
  <si>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</si>
  <si>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1. Saját bevétel</t>
  </si>
  <si>
    <t xml:space="preserve">Helyi adóból és települési adóból származó bevétel </t>
  </si>
  <si>
    <t>7./ Ellátottak térítési díjának, kártérítésének méltányossági alapon történő elengedésének összege Kedvezményes étkeztetés</t>
  </si>
  <si>
    <t>Önerős homlokzat felújítás pályázati alap</t>
  </si>
  <si>
    <t>Választott tisztségviselők juttatásai</t>
  </si>
  <si>
    <t>2014. évi teljesítés</t>
  </si>
  <si>
    <t>Környezetvédelem</t>
  </si>
  <si>
    <t>2013. évi eredeti ei.</t>
  </si>
  <si>
    <t>Ipari Park</t>
  </si>
  <si>
    <t>Roma Nemzetiségi Önkormányzat iroda fenntart.</t>
  </si>
  <si>
    <t>Roma Nemzetiségi Önkormányzat  támogatása</t>
  </si>
  <si>
    <t>Gazdasági Műszaki Ellátó Szervezet / Épületellátó funkció</t>
  </si>
  <si>
    <t>Gazdasági Műszaki Ellátó Szervezet / Ellátotti étkeztetés funkció</t>
  </si>
  <si>
    <t>Balassagyarmati Közös Önkormányzati Hivatal</t>
  </si>
  <si>
    <t>Gazd. Műszaki Ell. Szerv. / Családsegítő és Gyermekjóléti Szolgálat funkció</t>
  </si>
  <si>
    <t>Gazd. Műszaki Ell. Szerv. / Orvosi alapellátás funkció</t>
  </si>
  <si>
    <t>Épület ellátó</t>
  </si>
  <si>
    <t>Étkezés</t>
  </si>
  <si>
    <t>- Épületellátó funkció</t>
  </si>
  <si>
    <t>Értékesített tárgyi eszközök, immateriális javak utáni áfa befizetés, fordított ÁFA</t>
  </si>
  <si>
    <t>Hosszúlejáratú hitel kamata / Fejlesztési kamat</t>
  </si>
  <si>
    <t>- Ellátotti étkeztetés funkció</t>
  </si>
  <si>
    <t>- Orvosi alapellátás funkció</t>
  </si>
  <si>
    <t>4/16.sz. melléklet</t>
  </si>
  <si>
    <t>Súlyos mozgáskorlátozott személy adómentessége  5.§ f) pontja alapján</t>
  </si>
  <si>
    <t>11./ Egyéb nyújtott kedvezmény vagy kölcsön elengedésének összege</t>
  </si>
  <si>
    <t>Kollégium</t>
  </si>
  <si>
    <t>Betétek visszavonása fejlesztési</t>
  </si>
  <si>
    <t>Utcabútorok beszerzése</t>
  </si>
  <si>
    <t>Földutak stabilizálása</t>
  </si>
  <si>
    <t>Tartalék működési</t>
  </si>
  <si>
    <t>Működési célú betétek egyenlege</t>
  </si>
  <si>
    <t>65.</t>
  </si>
  <si>
    <t>64.</t>
  </si>
  <si>
    <t>Fejlesztési célú betétek egyenlege</t>
  </si>
  <si>
    <t>Családsegítés</t>
  </si>
  <si>
    <t>Dr.K.A.Kórház és Rendi.</t>
  </si>
  <si>
    <t>Intézmény összesen</t>
  </si>
  <si>
    <t>A Rendelet 6.sz. melléklete</t>
  </si>
  <si>
    <t>Egyéb működési célú támogatások bevételei államháztartáson belülről OEP</t>
  </si>
  <si>
    <t>Személyi jellegű kiadások</t>
  </si>
  <si>
    <t>Munkáltatót terh.jár.-ok</t>
  </si>
  <si>
    <t>Dologi kiadás</t>
  </si>
  <si>
    <t>Felújítási kiadások</t>
  </si>
  <si>
    <t>Fejlesztési kiadások</t>
  </si>
  <si>
    <t>Kiadás Összesen</t>
  </si>
  <si>
    <t>Az Oktatási Gamesz kiadásaiból az Óvodai konyha kiadása</t>
  </si>
  <si>
    <t>A Rendelet 6/1.sz. melléklete</t>
  </si>
  <si>
    <t>Fejlesztési célú iparűzési adó felhaszn.</t>
  </si>
  <si>
    <t>4/6.sz. melléklet</t>
  </si>
  <si>
    <t>Intézmények össz</t>
  </si>
  <si>
    <t>A Rendelet 7.sz. melléklete</t>
  </si>
  <si>
    <t>7.sz. melléklet</t>
  </si>
  <si>
    <t xml:space="preserve"> Ezer forintban !</t>
  </si>
  <si>
    <t>ÖSSZESEN:</t>
  </si>
  <si>
    <t>Hiány:</t>
  </si>
  <si>
    <t>Többlet:</t>
  </si>
  <si>
    <t>Mind összesen</t>
  </si>
  <si>
    <t>A Rendelet 8.sz. melléklete</t>
  </si>
  <si>
    <t>8.sz. melléklet</t>
  </si>
  <si>
    <t>Beruházási kiadások, 
célonként</t>
  </si>
  <si>
    <t>Fejlesztési célú támogatások</t>
  </si>
  <si>
    <t>Kölcsön visszatérülés</t>
  </si>
  <si>
    <t>Fejlesztési pénzmaradvány</t>
  </si>
  <si>
    <t>Hosszúlejáratú hitel visszafizetése</t>
  </si>
  <si>
    <t>Dolgozói kölcsön</t>
  </si>
  <si>
    <t>Fejlesztési hitel</t>
  </si>
  <si>
    <t>Ft</t>
  </si>
  <si>
    <t>A Rendelet 9. melléklete</t>
  </si>
  <si>
    <t>A Rendelet 10.sz. melléklete</t>
  </si>
  <si>
    <t>2015.évi eredeti</t>
  </si>
  <si>
    <t>VÜ Kft bérelti díj Hulladékszállító járművek</t>
  </si>
  <si>
    <t>Gyarmati TV támogatása</t>
  </si>
  <si>
    <t>Kertész István Alapítvány támogatása</t>
  </si>
  <si>
    <t>ÁFA és egyéb adó befizetés</t>
  </si>
  <si>
    <t>Finansz.</t>
  </si>
  <si>
    <t>Össz.</t>
  </si>
  <si>
    <t>Orvosok</t>
  </si>
  <si>
    <t>Épüz</t>
  </si>
  <si>
    <t>A Rendelet 1.sz. melléklete</t>
  </si>
  <si>
    <t>e Ft</t>
  </si>
  <si>
    <t>A Rendelet 4/15.sz. melléklete</t>
  </si>
  <si>
    <t>15</t>
  </si>
  <si>
    <t>Polgármesteri Hivatal</t>
  </si>
  <si>
    <t>2011. évi eredeti ei.</t>
  </si>
  <si>
    <t>Összesen</t>
  </si>
  <si>
    <t>Össz</t>
  </si>
  <si>
    <t>Védőnők+Iskola EŰ</t>
  </si>
  <si>
    <t>Beruházás, felújítás  megnevezése</t>
  </si>
  <si>
    <t>Teljes költség</t>
  </si>
  <si>
    <t>Beruházások összesen</t>
  </si>
  <si>
    <t>Felújítások összesen</t>
  </si>
  <si>
    <t>Összesen:</t>
  </si>
  <si>
    <t>Támogatás</t>
  </si>
  <si>
    <t>Saját erő</t>
  </si>
  <si>
    <t xml:space="preserve">OEP </t>
  </si>
  <si>
    <t>Betétek visszavonása  összesen</t>
  </si>
  <si>
    <t>Betétek visszavonása működési</t>
  </si>
  <si>
    <t>Betétek visszavonása felhalmozási</t>
  </si>
  <si>
    <t>Viziközművek felújítása</t>
  </si>
  <si>
    <t>Működési célú központosított előirányzatok és kieg. tám.</t>
  </si>
  <si>
    <t>Elszámolásból származó bevétel</t>
  </si>
  <si>
    <t>Betétek lekötése</t>
  </si>
  <si>
    <t>Betétek lekötése működési</t>
  </si>
  <si>
    <t>Betétek lekötése fejlesztési</t>
  </si>
  <si>
    <t>A Rendelet 4/14.sz. melléklete</t>
  </si>
  <si>
    <t>GAMESZ Épület ellátó funkció</t>
  </si>
  <si>
    <t>M.K. Művelődési Központ</t>
  </si>
  <si>
    <t>M.I. Városi Könyvtár</t>
  </si>
  <si>
    <t>Balassagyarmat Város Intézményeinek 2005.évi bevételei</t>
  </si>
  <si>
    <t>4.sz.melléklet</t>
  </si>
  <si>
    <t>Pénzforgnélk</t>
  </si>
  <si>
    <t>Intézményi tevékenységi</t>
  </si>
  <si>
    <t>TB támogatás</t>
  </si>
  <si>
    <t>Intézminyi</t>
  </si>
  <si>
    <t>Egyéb vagyonkezelés</t>
  </si>
  <si>
    <t>"M2 vonzástérség" helyi foglalkoztatási paktum</t>
  </si>
  <si>
    <t>K&amp;H forgalmijutalék, kezelési költség</t>
  </si>
  <si>
    <t>EU-s Pályázat önerő, beruházás előkészítés</t>
  </si>
  <si>
    <t>Műtárgy vásárlás</t>
  </si>
  <si>
    <t xml:space="preserve">GAMESZ Étkeztetési funkció </t>
  </si>
  <si>
    <t>GAMESZ Családsegítés</t>
  </si>
  <si>
    <t>Balassagyarmat Város Intézményeinek 2005.évi kiadásai</t>
  </si>
  <si>
    <t>6.sz melléklet</t>
  </si>
  <si>
    <t>Ellátottak pénzbeni juttatásai</t>
  </si>
  <si>
    <t>SZTGY 43%</t>
  </si>
  <si>
    <t>MKMK 28%</t>
  </si>
  <si>
    <t>MIKT 13%</t>
  </si>
  <si>
    <t>GAMESZ16%</t>
  </si>
  <si>
    <t>Sz</t>
  </si>
  <si>
    <t>Jár</t>
  </si>
  <si>
    <t>J</t>
  </si>
  <si>
    <t>Dol</t>
  </si>
  <si>
    <t>D</t>
  </si>
  <si>
    <t xml:space="preserve">Saját bevétel </t>
  </si>
  <si>
    <t>Szem</t>
  </si>
  <si>
    <t>Dolog</t>
  </si>
  <si>
    <t>Műk.bev.</t>
  </si>
  <si>
    <t>ÁFA</t>
  </si>
  <si>
    <t>Tám.műk..</t>
  </si>
  <si>
    <t>Megnevezés</t>
  </si>
  <si>
    <t>Sorszám</t>
  </si>
  <si>
    <t>Módosítási javaslat</t>
  </si>
  <si>
    <t>Teljesítés</t>
  </si>
  <si>
    <t>Teljesítés %</t>
  </si>
  <si>
    <t>I.Működési bevételek és kiadások</t>
  </si>
  <si>
    <t>Továbbadási (lebonyolítási) célú működési bevétel</t>
  </si>
  <si>
    <t>Működési célú kölcsönök visszatérülése, igénybevétele</t>
  </si>
  <si>
    <t>Ivóvízellátás rekonstrukciója kamat</t>
  </si>
  <si>
    <t>Rövid lejáratú hitel</t>
  </si>
  <si>
    <t>Rövid lejáratú értékpapírok értékesítése, kibocsátása</t>
  </si>
  <si>
    <t>Működési célú előző évi pénzmaradvány igénybevétel</t>
  </si>
  <si>
    <t>Működési célú bevételek összesen</t>
  </si>
  <si>
    <t>Személyi juttatások</t>
  </si>
  <si>
    <t>Munkaadókat terhelő járulékok</t>
  </si>
  <si>
    <t>Dologi kiadások és egyéb folyó kiadások ( levonva az értékesített tárgyi eszközök, immateriális javak utáni áfa befizetés és kamatfizetés )</t>
  </si>
  <si>
    <t>Támogatásértékű működési kiadás</t>
  </si>
  <si>
    <t>Továbbadási (lebonyolítási) célú működési kiadás</t>
  </si>
  <si>
    <t>Ellátottak pénzbeli juttatása</t>
  </si>
  <si>
    <t>Rövid lejáratú hitel kamata</t>
  </si>
  <si>
    <t>Lakásgazdálkodási feladatok</t>
  </si>
  <si>
    <t>Adósságszolgálat / megelőlegezés rendezése</t>
  </si>
  <si>
    <t>Működési célú kölcsönök nyújtása és törlesztése / előleg</t>
  </si>
  <si>
    <t>Rövid lejáratú hitel visszafizetése / előleg</t>
  </si>
  <si>
    <t>Rövid lejáratú értékpapírok beváltása, vásárlása</t>
  </si>
  <si>
    <t>Működési célú kiadások összesen</t>
  </si>
  <si>
    <t>II.Felhalmozási célú bevételek és kiadások</t>
  </si>
  <si>
    <t>Pedagógusok  bértámogatása</t>
  </si>
  <si>
    <t>Segítők bértámogatása</t>
  </si>
  <si>
    <t>Óvoda működtetés támogatása</t>
  </si>
  <si>
    <t>Szociális és gyermekjóléti alapfeladatok</t>
  </si>
  <si>
    <t>Szociális étkeztetés</t>
  </si>
  <si>
    <t>Időskorúak nappali intezményi ellátása</t>
  </si>
  <si>
    <t>Szociáis ágazatban bértámogatás</t>
  </si>
  <si>
    <t>Szociáis ágazatban üzemeltetési támogatás</t>
  </si>
  <si>
    <t>Támogatásértékű felhalmozási bevétel</t>
  </si>
  <si>
    <t>Saját bevételek 50%</t>
  </si>
  <si>
    <t>Komfort nélküli lakások mentessége 2.§ (a) pontja alapján</t>
  </si>
  <si>
    <t xml:space="preserve">65 éven felüliek mentessége 3.§ (1) a ) pontja alapján </t>
  </si>
  <si>
    <t>Kóvár 50%-os kedvezménye 2.§ ( 2 ) bekezdés alapján</t>
  </si>
  <si>
    <t xml:space="preserve">Mozgáskorlátozottak garázs utáni 50%-os adókedv. 3.§ ( 1 ) és ( b ) pontja alapján </t>
  </si>
  <si>
    <t>Balassagyarmat Kistérség Többcélú Társulása támogatása</t>
  </si>
  <si>
    <t>Továbbadási (lebonyolítási) célú felhalmozási bevétel</t>
  </si>
  <si>
    <t>GAMESZ</t>
  </si>
  <si>
    <t>Üzemeltetés</t>
  </si>
  <si>
    <t>MIKT*</t>
  </si>
  <si>
    <t>MKMK**</t>
  </si>
  <si>
    <t>Értékesített tárgyi eszközök és immateriális javak ÁFA-ja</t>
  </si>
  <si>
    <t>Felhalmozási célú kölcsönök visszatérülése, igénybevétele</t>
  </si>
  <si>
    <t>Felhalmozási célú előző évi pénzmaradvány igénybevétele</t>
  </si>
  <si>
    <t>Balassagyarmat és térs. Fejlesztéséért Alapítvány támogatása</t>
  </si>
  <si>
    <t>2014.évi koncepció számai</t>
  </si>
  <si>
    <t>Eltérés Konc- Terv</t>
  </si>
  <si>
    <t>Felhalmozási célú bevételek összesen</t>
  </si>
  <si>
    <t>Felhalmozási kiadások ( ÁFA-val együtt)</t>
  </si>
  <si>
    <t>Felújítási kiadások (ÁFA-val együtt)</t>
  </si>
  <si>
    <t>Továbbadási (lebonylítási) célú felhalmozási kiadás</t>
  </si>
  <si>
    <t>Felhalmozási célú kölcsönök nyújtása és törlesztése</t>
  </si>
  <si>
    <t>3/4.sz melléklet</t>
  </si>
  <si>
    <t>Felhalmozási célú tartalék</t>
  </si>
  <si>
    <t>Felhalmozási célú kiadások összesen</t>
  </si>
  <si>
    <t>Önkormányzati bevételek ÖSSZESEN</t>
  </si>
  <si>
    <t>Önkormányzati kiadások ÖSSZESEN</t>
  </si>
  <si>
    <t>Működési célú bevételek összesen finaszírozás nélkül</t>
  </si>
  <si>
    <t>Működési célú kiadások összesen finaszírozás nélkül</t>
  </si>
  <si>
    <t>Működési költségvetés egyenlege</t>
  </si>
  <si>
    <t>Felhalmozási célú bevételek összesen finaszírozás nélkül</t>
  </si>
  <si>
    <t>Felhalmozási célú kiadások összesen finanszírozás nélkül</t>
  </si>
  <si>
    <t>Felhalmozási költségvetés egyenlege</t>
  </si>
  <si>
    <t>Költségvetés összesített egyenlege</t>
  </si>
  <si>
    <t>Belső finanszírozás összesen</t>
  </si>
  <si>
    <t>Működési célú finaszírozási bevételek</t>
  </si>
  <si>
    <t>Működési célú finaszírozási kiadások</t>
  </si>
  <si>
    <t>Működési célú finanszírozás egyenlege</t>
  </si>
  <si>
    <t>Fejlesztési célú finaszírozási bevételek</t>
  </si>
  <si>
    <t>Fejlesztési célú finaszírozási kiadások</t>
  </si>
  <si>
    <t>66.</t>
  </si>
  <si>
    <t>Fejlesztési célú finanszírozás egyenlege</t>
  </si>
  <si>
    <t>Külső finaszírozás összesen</t>
  </si>
  <si>
    <t>Finanszírozás összesen</t>
  </si>
  <si>
    <t>B E V É T E L E K</t>
  </si>
  <si>
    <t>Sor-szám</t>
  </si>
  <si>
    <t>- Családsegítés, gyermekjóléti funkció</t>
  </si>
  <si>
    <t>Bevételi jogcím</t>
  </si>
  <si>
    <t>Módosított előirányzat</t>
  </si>
  <si>
    <t>Telj %</t>
  </si>
  <si>
    <t>1.</t>
  </si>
  <si>
    <t>Saját bevétel</t>
  </si>
  <si>
    <t>2.</t>
  </si>
  <si>
    <t>3.</t>
  </si>
  <si>
    <t>4.</t>
  </si>
  <si>
    <t>Áfabevételek, -visszatérülések</t>
  </si>
  <si>
    <t>5.</t>
  </si>
  <si>
    <t>Hozam- és kamatbevételek</t>
  </si>
  <si>
    <t>7.</t>
  </si>
  <si>
    <t>8.</t>
  </si>
  <si>
    <t>Intézményi működési bevételek össz</t>
  </si>
  <si>
    <t>9.</t>
  </si>
  <si>
    <t>Államháztartás alrenszereinek működési bevételei</t>
  </si>
  <si>
    <t xml:space="preserve">Sport feladatok </t>
  </si>
  <si>
    <t xml:space="preserve">Működési és likvid hitel kamata </t>
  </si>
  <si>
    <t>Fejlesztésekhez kapcsolódó dologi kiadások</t>
  </si>
  <si>
    <t>Rendkívüli önkormányzati költségvetési támogatás</t>
  </si>
  <si>
    <t>10.</t>
  </si>
  <si>
    <t xml:space="preserve"> I.Saját bevétel össsz</t>
  </si>
  <si>
    <t>11.</t>
  </si>
  <si>
    <t>Felhalmozási és tőke jellegű bevételek össz</t>
  </si>
  <si>
    <t>12.</t>
  </si>
  <si>
    <t>Tárgyi eszközök, immateriális javak értékesítése</t>
  </si>
  <si>
    <t>13.</t>
  </si>
  <si>
    <t>14.</t>
  </si>
  <si>
    <t>Pénzügyi befektetések bevételei</t>
  </si>
  <si>
    <t>15.</t>
  </si>
  <si>
    <t>Oktatásban résztvevők pénzbeli juttatásai</t>
  </si>
  <si>
    <t xml:space="preserve">       Oktatásban résztvevők pénzbeli juttatásai</t>
  </si>
  <si>
    <t xml:space="preserve">         Ellátottak pénzbeli juttatásai</t>
  </si>
  <si>
    <t>Ellátottak pénzbeli juttatásai</t>
  </si>
  <si>
    <t>Egyéb működési célú támogatások államháztartáson belülre</t>
  </si>
  <si>
    <t>Egyéb működési célú támogatások államháztartáson kívülre</t>
  </si>
  <si>
    <t>Egyéb működési célú támogatások bevételei államháztartáson belülről</t>
  </si>
  <si>
    <t>Egyéb felhalmozási célú támogatások bevételei államháztartáson belülről</t>
  </si>
  <si>
    <t>Egyéb működési célú átvett pénzeszközök</t>
  </si>
  <si>
    <t>Egyéb felhalmozási célú átvett pénzeszközök</t>
  </si>
  <si>
    <t>Felhalmozási bevétel</t>
  </si>
  <si>
    <t>Közhatalmi bevételek</t>
  </si>
  <si>
    <t>Működési  bevételek</t>
  </si>
  <si>
    <t xml:space="preserve">Működési bevételek.Levonva a felhalmozási ÁFA vissza- térítések, értékesített tárgyi eszközök és immateriális javak ÁFA-ja. </t>
  </si>
  <si>
    <t xml:space="preserve">Önkormányzatok működési támogatásai </t>
  </si>
  <si>
    <t>Egyéb működési célú támogatások bevételei államháztartáson belülről OEP támogatás</t>
  </si>
  <si>
    <t>Egyéb működési célú támogatások államháztartáson kívülre, Ellátottak juttatásai</t>
  </si>
  <si>
    <t>Egyéb felhalmozási célú támogatások államháztartáson kívülre</t>
  </si>
  <si>
    <t>Egyéb felhalmozási célú támogatások államháztartáson belülre</t>
  </si>
  <si>
    <t>Felhalmozási bevételek</t>
  </si>
  <si>
    <t>Működési bevételek</t>
  </si>
  <si>
    <t>Önkormányzat felhalmozási és tőkejellegű bevételei, felhalmozási ÁFA  felhalmozásra átvett pénze. állah.kiv.</t>
  </si>
  <si>
    <t>Egyéb működési célú támogatások bevételei államháztartáson belülről / OEP</t>
  </si>
  <si>
    <t>Irányító szervi támog.</t>
  </si>
  <si>
    <t>16.</t>
  </si>
  <si>
    <t>II.Felhalmozási és tőke jellegű bevételek össz</t>
  </si>
  <si>
    <t>17.</t>
  </si>
  <si>
    <t>Támogatások, kiegészítések és átvett pénzeszközök</t>
  </si>
  <si>
    <t>18.</t>
  </si>
  <si>
    <t>Központi költségvetéstől kapott támogatás</t>
  </si>
  <si>
    <t>19.</t>
  </si>
  <si>
    <t>Kiegészítések visszatérülések</t>
  </si>
  <si>
    <t>21.</t>
  </si>
  <si>
    <t>22.</t>
  </si>
  <si>
    <t xml:space="preserve">  -ebből OEP támogatás</t>
  </si>
  <si>
    <t>24.</t>
  </si>
  <si>
    <t>25.</t>
  </si>
  <si>
    <t>III.Támogatások, kiegészítések és átvett pénzeszközök</t>
  </si>
  <si>
    <t>26.</t>
  </si>
  <si>
    <t>Kölcsön, hitel és pénzforgalom nélküli bevételek</t>
  </si>
  <si>
    <t>27.</t>
  </si>
  <si>
    <t>Támogatási kölcsönök visszatérülése államháztartáson kívülről</t>
  </si>
  <si>
    <t>28.</t>
  </si>
  <si>
    <t>Támogatási kölcsönök visszat., igénybevétele államházt. belülről</t>
  </si>
  <si>
    <t>29.</t>
  </si>
  <si>
    <t>Hitelfelvétel államháztartáson belülről</t>
  </si>
  <si>
    <t>30.</t>
  </si>
  <si>
    <t>Belföldi hitelelek felvétele össz</t>
  </si>
  <si>
    <t>31.</t>
  </si>
  <si>
    <t>Belföldi értékpapírok bevételei</t>
  </si>
  <si>
    <t>32.</t>
  </si>
  <si>
    <t>IV.Belföldi hitelműveletek bevételei</t>
  </si>
  <si>
    <t>33.</t>
  </si>
  <si>
    <t>Külföldi finanszírozás bevételei</t>
  </si>
  <si>
    <t>34.</t>
  </si>
  <si>
    <t>Előző évi pénzmaradvány igénybevétele</t>
  </si>
  <si>
    <t xml:space="preserve"> Ft</t>
  </si>
  <si>
    <t>35.</t>
  </si>
  <si>
    <t>Előző évi vállalkozási eredmény igénybevétele</t>
  </si>
  <si>
    <t>36.</t>
  </si>
  <si>
    <t>Pénzforgalom nélküli bevételek</t>
  </si>
  <si>
    <t>37.</t>
  </si>
  <si>
    <t>V.Kölcsön, hitel és pénzforgalom nélküli bevételek</t>
  </si>
  <si>
    <t>38.</t>
  </si>
  <si>
    <t>Önkormányzatok sajátos bevételei</t>
  </si>
  <si>
    <t>Egyéb kiadások / működési kölcsön nyújtása, értékpapír  műveletek</t>
  </si>
  <si>
    <t>Működési kölcsön nyújtása/ előző évi elsz., értékpapír műveletek</t>
  </si>
  <si>
    <t>Közös Önkormányzati Hivatal munkáltatói kölcsön</t>
  </si>
  <si>
    <t>Finanszírozási előleg rendezése</t>
  </si>
  <si>
    <t>Finanszírozási előleg</t>
  </si>
  <si>
    <t>Salgótarjáni Szakképző Centrum üzemeltetési kiadás</t>
  </si>
  <si>
    <t>EFOP  - 1.2.11-16-2017-00068 Esély Otthon Balasagyarmaton</t>
  </si>
  <si>
    <t>* 600 e Ft nagyrendezvényt tartalmaz</t>
  </si>
  <si>
    <t>Gazdasági Műszaki Ellátó Szervezet / Területellátási funkció</t>
  </si>
  <si>
    <t>Gazd. Műszaki Ell. Szerv. / Közfoglalkoztatási feladatok funkció</t>
  </si>
  <si>
    <t>Gazdasági Műszaki Ellátó Szervezet / Parkfenntartási funkció</t>
  </si>
  <si>
    <t>- Közfoglalkoztatási feladatok funkció</t>
  </si>
  <si>
    <t>-Parkfenntartási funkció</t>
  </si>
  <si>
    <t>-Területellátási funkció</t>
  </si>
  <si>
    <t>A Rendelet 19.sz.melléklete</t>
  </si>
  <si>
    <t>fő</t>
  </si>
  <si>
    <t>Intézmény megnevezése</t>
  </si>
  <si>
    <t>KÖZTISZTVISELŐK</t>
  </si>
  <si>
    <t>Egyéb jogviszony</t>
  </si>
  <si>
    <t>KOZALKALMAZOTTAK</t>
  </si>
  <si>
    <t>MUNKA TÖRVÉNYKÖNYV SZERINT TOGLALKOZTATOTTAK</t>
  </si>
  <si>
    <t>Összes foglakoztatott</t>
  </si>
  <si>
    <t>Összes foglakoz-tatottból betöltetlen álláshely</t>
  </si>
  <si>
    <t>Közfoglal-koztatott*</t>
  </si>
  <si>
    <t>Teljes időben foglalkoztatott</t>
  </si>
  <si>
    <t>Rész-
foglalkozású (teljes időre átszámítva)</t>
  </si>
  <si>
    <t>Teljes időben fogalakoztatott</t>
  </si>
  <si>
    <t>Teljes időben fogalakoz-tatott</t>
  </si>
  <si>
    <t xml:space="preserve">                    GAMESZ                                                                                             -pénzügyi funkció</t>
  </si>
  <si>
    <t xml:space="preserve"> -ingatlan karbantartó funkció</t>
  </si>
  <si>
    <t xml:space="preserve"> -épületellátó funkció</t>
  </si>
  <si>
    <t xml:space="preserve"> -ellátotti étkeztetés funkció</t>
  </si>
  <si>
    <t xml:space="preserve"> -védőnők és iskola eü. alapellátás</t>
  </si>
  <si>
    <t xml:space="preserve">  -orvosi alapellátás funkció</t>
  </si>
  <si>
    <t xml:space="preserve">  -területellátás</t>
  </si>
  <si>
    <t xml:space="preserve">  -park</t>
  </si>
  <si>
    <t xml:space="preserve">  -közfoglalkoztatás</t>
  </si>
  <si>
    <t>Családsegítő- és gyermekjóléti szolgálat</t>
  </si>
  <si>
    <t>GAMESZ FUNKCIÓK ÖSSZESEN</t>
  </si>
  <si>
    <t>Városi Bölcsöde</t>
  </si>
  <si>
    <t>Mikszáth K. Művelődési Központ</t>
  </si>
  <si>
    <t>Madách Imre Városi Könyvtár</t>
  </si>
  <si>
    <t>Önkormányzat</t>
  </si>
  <si>
    <t>a 39/2013.(XII.02.) rendelet  alapján</t>
  </si>
  <si>
    <t xml:space="preserve"> a 40/2013.(XII.2.) rendelet alapján</t>
  </si>
  <si>
    <t>Rövid lejáratú értékpapírok értékesítése, kibocsátása 2017</t>
  </si>
  <si>
    <t>TOP-2.1.1-15-NG1 - Barnamezős területek rehabilitációja</t>
  </si>
  <si>
    <t>TOP-2.1.2-15-NG1 - Zöld város kialakítása</t>
  </si>
  <si>
    <t>Projektek fejlesztési maradványa</t>
  </si>
  <si>
    <t>Önkormányzati maradvány</t>
  </si>
  <si>
    <t>Rövid lejáratú értékpapírok beváltása, vásárlása projekt előfinanszírozás terhére</t>
  </si>
  <si>
    <t xml:space="preserve">GAMESZ Területellátás funkció </t>
  </si>
  <si>
    <t>Hosszú lejáratú értékpapírok vásárlása</t>
  </si>
  <si>
    <t>Hosszú lejáratú értékpapírok beváltása</t>
  </si>
  <si>
    <t>Rövid lejáratú értékpapírok értékesítése</t>
  </si>
  <si>
    <t>2022 évi kiadás</t>
  </si>
  <si>
    <t>az európai úniuós forrásból finaszírozott támogatással megvalósuló projektek bevételiről és kiadásairól</t>
  </si>
  <si>
    <t>Kimutatás a több éves kihatással járó kötelezettségek ( feladatok ) előirányzatairól ,</t>
  </si>
  <si>
    <t>TOP-1.4.1-15-NG1 - A foglalkoztatás és az életminőség javítása családbarát, munkába állást segítő intézmények, közszolgáltatások fejlesztésével</t>
  </si>
  <si>
    <t>TOP-7.1.1-16 - Kulturális és közösségi terek infrastrukturális fejlesztése és helyi közösségszervezés a városi helyi közösségi fejlesztési stratégiához kapcsolódva</t>
  </si>
  <si>
    <t>TOP-4.1.1-15-NG1 - Egészségügyi alapellátás infrastrukturális fejlesztése</t>
  </si>
  <si>
    <t>EFOP-1.2.11-16 - Esély Otthon</t>
  </si>
  <si>
    <t>TOP-3.2.1-15-NG1 - Önkormányzati épületek energetikai korszerűsítése</t>
  </si>
  <si>
    <t>TOP-1.2.1-15-NG1 - Társadalmi és környezeti szempontból fenntartható turizmusfejlesztés</t>
  </si>
  <si>
    <t>TOP-1.1.1-15-NG1 - Ipari parkok, iparterületek fejlesztése</t>
  </si>
  <si>
    <t>TOP-7.1.1-16 - Kulturális és közösségi terek infrastrukturális fejlesztése és helyi közösségszervezés a városi helyi közösségi fejlesztési stratégiához kapcsolódva*</t>
  </si>
  <si>
    <t>* Balassagyarmati Közös Önkormányzati Hivatal költségvetésében tervezve</t>
  </si>
  <si>
    <t>Bér + járulék</t>
  </si>
  <si>
    <t>Ösztöndíjak</t>
  </si>
  <si>
    <t>Közös Hivatal finaszírozás</t>
  </si>
  <si>
    <t>Felhalmozási kiadás</t>
  </si>
  <si>
    <t>2020. évi kiadás</t>
  </si>
  <si>
    <t>2021. évi kiadás</t>
  </si>
  <si>
    <t>2022. évi kiadás</t>
  </si>
  <si>
    <t>A Rendelet 4/13.sz. melléklete</t>
  </si>
  <si>
    <t>13</t>
  </si>
  <si>
    <t>A Rendelet 12.sz. melléklete</t>
  </si>
  <si>
    <t>A Rendelet 11.sz. melléklete</t>
  </si>
  <si>
    <t>A Rendelet 13.sz. melléklete</t>
  </si>
  <si>
    <t>A Rendelet 14.sz. melléklete</t>
  </si>
  <si>
    <t>A Rendelet 17.sz. melléklete</t>
  </si>
  <si>
    <t>A Rendelet 18. sz. melléklete</t>
  </si>
  <si>
    <t>A Rendelet 21.sz.melléklete</t>
  </si>
  <si>
    <t>2. Működésre átvett pénzeszköz</t>
  </si>
  <si>
    <t>3. Felhalmozásra átvett pénzeszköz</t>
  </si>
  <si>
    <t>4. Költségvetési támogatás</t>
  </si>
  <si>
    <t>5. Hitel bevétel</t>
  </si>
  <si>
    <t>6. Értékpapír bevétel</t>
  </si>
  <si>
    <t>7. Finanszírozási bevétel / pénzm</t>
  </si>
  <si>
    <t>9. Bevételek összesen ( 1 -7 )</t>
  </si>
  <si>
    <t>10. Működési kiadások</t>
  </si>
  <si>
    <t>11. Felújítási kiadások</t>
  </si>
  <si>
    <t>12. Fejlesztési kiadások</t>
  </si>
  <si>
    <t>13. Hitel kiadás</t>
  </si>
  <si>
    <t>14. Kötvény kiadás</t>
  </si>
  <si>
    <t>15. Értékpapír kiadás</t>
  </si>
  <si>
    <t>16. Tartalék felhasználása</t>
  </si>
  <si>
    <t>17. Kiadások összesen ( 10-16 )</t>
  </si>
  <si>
    <t>18. Egyenlegek ( havi záró pénz-állomány 9 és 17 különbsége )</t>
  </si>
  <si>
    <t>2022. év</t>
  </si>
  <si>
    <t>Szünidei gyermekétkeztetés támogatása</t>
  </si>
  <si>
    <t>Gyermekek napközbeni ellátása bértámogatás</t>
  </si>
  <si>
    <t>Gyermekek napközbeni ellátása működési támogatás</t>
  </si>
  <si>
    <t xml:space="preserve">2022. év </t>
  </si>
  <si>
    <t>TOP-1.1.1-16-NG1 - Ipari park II.</t>
  </si>
  <si>
    <t>TOP-2.1.2-16-NG1 - Zöld város kialakítása II.</t>
  </si>
  <si>
    <t>TOP-5.1.2-15-NG1 - "M2 vonzástérség" helyi foglalkoztatási paktum</t>
  </si>
  <si>
    <t>ÁFA visszatérülés</t>
  </si>
  <si>
    <t>Előző évi pénzmaradvány igénybevétele saját</t>
  </si>
  <si>
    <t>Előző évi pénzmaradvány igénybevétele projektek működési maradványa</t>
  </si>
  <si>
    <t>DMRV ZRT Viziközművagyon / vízvezeték r. /üzemelt. bev.</t>
  </si>
  <si>
    <t>Ipoly-táj kölcsön visszatérülése</t>
  </si>
  <si>
    <t>TOP-1.1.1.-16-NG1-2017-00004 Új iparterület létrehozása 2</t>
  </si>
  <si>
    <t>Első lakáshoz jutók egyéb kiadás</t>
  </si>
  <si>
    <t>TOP-1.2.1.-15-NG1-2016-00020 Nyírjes túrisztikai fejlesztése</t>
  </si>
  <si>
    <t xml:space="preserve">TOP-1.1.1.-15-NG1-2016-00016 Új iparterület létrehozása </t>
  </si>
  <si>
    <t>TOP-3.1.1.-16-NG1-2017-00003 Fenntartható települési közl fejl.</t>
  </si>
  <si>
    <t>TOP-2.1.1.-15-NG1-2016-00002 Barnamezős területek rehab.</t>
  </si>
  <si>
    <t>TOP-2.1.2.-15-NG1-2016-00002 Balassagyarmat Zöldterület megújítás Zöld csiga</t>
  </si>
  <si>
    <t>TOP-2.1.2.-16-NG1-2017-00003 Balassagyarmaton Zöldterület létrehozása</t>
  </si>
  <si>
    <t>Temető kialkítás, parcellázás</t>
  </si>
  <si>
    <t>Önkormányztai ingatlan vásárlás</t>
  </si>
  <si>
    <t>Multifunkcionális sportközpont közművek, tervezés</t>
  </si>
  <si>
    <t>Kézilabda munka csarnok kialakítása / közművek</t>
  </si>
  <si>
    <t>Sportcsarnok önerő MKSZ szerződés önrész</t>
  </si>
  <si>
    <t>Város és községgzad. eszköz beszerzés</t>
  </si>
  <si>
    <t>Önkormányzati lakások eszköz beszerzés</t>
  </si>
  <si>
    <t>Ingatlanfelújítások</t>
  </si>
  <si>
    <t>GAMESZ Park fenntartás</t>
  </si>
  <si>
    <t>Kereskedelmi-gazdasági telephelyfejlesztés</t>
  </si>
  <si>
    <t>GAMESZ Sport létesítmények</t>
  </si>
  <si>
    <t>8. Előző havi záró pénz-pénzm.</t>
  </si>
  <si>
    <t>2019.évi módosított ei.</t>
  </si>
  <si>
    <t>VÜ Kft fűtés üzemeltetés</t>
  </si>
  <si>
    <t>Balassagyarmatikum rendezvények támogatása</t>
  </si>
  <si>
    <t>5.sz. melléklet</t>
  </si>
  <si>
    <t>Balassagyarmat Kistérség Többcélú társulás tám.</t>
  </si>
  <si>
    <t>Működési célú kölcsönök visszatérülése, igénybevétele / előleg</t>
  </si>
  <si>
    <t>Rendezési terv módosítása</t>
  </si>
  <si>
    <t>KEHOP -1.2.1-18-2018-00137 Helyi klíma stratégia</t>
  </si>
  <si>
    <t>Zöldterületek kezelése</t>
  </si>
  <si>
    <t>GAMESZ Orvosi alapellátás</t>
  </si>
  <si>
    <t>Első lakáshozjutók felhalmozási célú kölcsön visszanem térítendő támogatás</t>
  </si>
  <si>
    <t>Orvosi rendelők felújítása</t>
  </si>
  <si>
    <t>Badisz VSE kölcsön</t>
  </si>
  <si>
    <t>Közművelődési érdekeltségnövelő támogatás</t>
  </si>
  <si>
    <t>Pál István dudás szobor felállítása</t>
  </si>
  <si>
    <t>2023. év</t>
  </si>
  <si>
    <t>Házi segítségnyújtás</t>
  </si>
  <si>
    <t>Tám.felhalm.</t>
  </si>
  <si>
    <t xml:space="preserve">2023. év </t>
  </si>
  <si>
    <t>2019. év</t>
  </si>
  <si>
    <t>START Munka Szociális ráépülő programok 2020. évi</t>
  </si>
  <si>
    <t xml:space="preserve">START Munka Helyi sajátosságok  2020. évi </t>
  </si>
  <si>
    <t>Közös Önkormányzati Hivatal személyi juttatások tartaléka</t>
  </si>
  <si>
    <t>START Munka Szociális ráépülő programok 2020 . évi</t>
  </si>
  <si>
    <t>START Munka Helyi sajátosságok  2020. évi</t>
  </si>
  <si>
    <t>ÉKPN Hulladék gazd társ bérleti díj / Zöld Híd / 2013.-2017. év</t>
  </si>
  <si>
    <t>ÉKPN Hulladék gazd társ kamat / Zöld Híd / 2013.-2017. év</t>
  </si>
  <si>
    <t>Díszkivilágítás, tüzijáték, korcsolya pálya bérlés</t>
  </si>
  <si>
    <t>Nyírjessel kapcsolatos kiadások / biztos kiadásai</t>
  </si>
  <si>
    <t xml:space="preserve">Közvilágítás fejlesztés, felújítás </t>
  </si>
  <si>
    <t>Közös Önkormányzati Hivatal felújítás / homlokzat, ablak /</t>
  </si>
  <si>
    <t xml:space="preserve">Önkormányzatilakások felújítása </t>
  </si>
  <si>
    <t>Aninger ház felújítás</t>
  </si>
  <si>
    <t>SZTK közműrendszer felújítás</t>
  </si>
  <si>
    <t>Balassagyarmati Kábel SE támogatása</t>
  </si>
  <si>
    <t>BSE Palóc Farkasok támogatása</t>
  </si>
  <si>
    <t>Balassagyarmati Bástyák Jégkorongozó Egyesület támogatása</t>
  </si>
  <si>
    <t>Balassagyarmati Sport Egyesület támogatása Kézilabda</t>
  </si>
  <si>
    <t>Balassagyarmati Városi SE támogatása Labdarúgás</t>
  </si>
  <si>
    <t>Talent 2019 Sportegyesület támogatása</t>
  </si>
  <si>
    <t>Beruházási hitel</t>
  </si>
  <si>
    <t>Sport egyesületek fejlesztési TAO önrész pályázati alap</t>
  </si>
  <si>
    <t>Közterületek illegális hulladék elszállítás</t>
  </si>
  <si>
    <t>Palóc Triatlon támogatása</t>
  </si>
  <si>
    <t>** A Magyar Közút Nonprofit Zrt-t megillető támogatást is tartalmazza.</t>
  </si>
  <si>
    <t>SKHU/1802/3.1/025 ORG EMP-Infrasructure developement of cross-border 
labour mobility ACCO_EMP</t>
  </si>
  <si>
    <t>TOP-3.1.1-16-NG1 - Fenntartható települési közlekedésfejlesztés**</t>
  </si>
  <si>
    <t>2023 évi kiadás</t>
  </si>
  <si>
    <t>2020 előtti kiadás</t>
  </si>
  <si>
    <t>2020. előtti kiadás</t>
  </si>
  <si>
    <t>** A Magyar Közút Nonprofit Zrt kiadásait is tartalmazza.</t>
  </si>
  <si>
    <t>2023. évi kiadás</t>
  </si>
  <si>
    <t>Kezességgel kapcsolatos megtérülés</t>
  </si>
  <si>
    <t>Uniós projektek 2020. év utáni működési rész</t>
  </si>
  <si>
    <t>Ebből 2021. költségvetési évet érintő tétel</t>
  </si>
  <si>
    <t>Mezőőr szolgálat</t>
  </si>
  <si>
    <t>Balassagyarmat Város Önkormányzatának költségvetési mérlege  2021. év</t>
  </si>
  <si>
    <t>2021.év e.ei.</t>
  </si>
  <si>
    <t>2024. év</t>
  </si>
  <si>
    <t>2019. évi tény</t>
  </si>
  <si>
    <t>2020. évi várható</t>
  </si>
  <si>
    <t>2021. évi eredeti ei.</t>
  </si>
  <si>
    <t xml:space="preserve"> GAMESZ és a kiemelt funkcióinak valamint, a gazdaságilag hozzá kapcsolódó intézmények bevételei  2021.év </t>
  </si>
  <si>
    <t xml:space="preserve">                                     Balassagyarmat Város Intézményeinek  bevételei 2021.év </t>
  </si>
  <si>
    <t xml:space="preserve">GAMESZ és a kiemelt funkcióinak valamint, a gazdságilag hozzá kapcsolódó intézmények kiadásai  2021.év </t>
  </si>
  <si>
    <t xml:space="preserve">Balassagyarmat Város Intézményeinek  kiadásai 2021. év. </t>
  </si>
  <si>
    <t>I. Működési célú bevételek, működési célú kiadások mérlege 2021. év
(Önkormányzati szinten) e Ft</t>
  </si>
  <si>
    <t>2021. évi 
terv</t>
  </si>
  <si>
    <t>Balassagyarmat Város Önkormányzatának Felhalmozási - Tőkejellegű bevételek és kiadások mérlege 2021. év
(Önkormányzati szinten)</t>
  </si>
  <si>
    <t>Balassagyarmat Város Önkormányzatának államitámogatás bevétele 2021. év</t>
  </si>
  <si>
    <t>2022-2024. év</t>
  </si>
  <si>
    <t xml:space="preserve">2024. év </t>
  </si>
  <si>
    <t>Balassagyarmat Város Önkormányzat 2021. évi előirányzat felhasználási-ütemterv</t>
  </si>
  <si>
    <t>Balassagyarmat Város Önkormányzat Intézményeinek költségvetése 2021. év</t>
  </si>
  <si>
    <t>Balassagyarmat Város Intézményeinek költségvetése 2021. év</t>
  </si>
  <si>
    <t>** 7 000 e Ft nagyrendezvényt tartalmaz</t>
  </si>
  <si>
    <t>EFOP + CLLD  Pályázatot tartalmaz 30155 e Ft</t>
  </si>
  <si>
    <t>Szolidaritási hozzájárulás</t>
  </si>
  <si>
    <t>Központiköltségvetéssel kapcsolatos elsz.nettó módon</t>
  </si>
  <si>
    <t>2020. évben nyújtott és 2021. évben tervezett közvetett támogatások</t>
  </si>
  <si>
    <t>1./A 2020.év során méltányosság címén elengedett adó, bírság, adópótlék:</t>
  </si>
  <si>
    <t>A 2020. év során méltányosság címen nem történt adóelengedés.</t>
  </si>
  <si>
    <t>2./A 2020.év során engedélyezett kamatmentes részletfizetés</t>
  </si>
  <si>
    <t>3./A 2020. év során engedélyezett fizetési halasztás:</t>
  </si>
  <si>
    <t>2020. év</t>
  </si>
  <si>
    <t>2021. év várható</t>
  </si>
  <si>
    <t>500 eFt váll. szintű adóalap alatti mentesség 3. § (1) bek. alapján (2018. december 31.ig), 1 000 eFt váll. szintű adóalap alatti mentesség 3. § (1) bek. alapján (2019. január 1-től)</t>
  </si>
  <si>
    <t>Beruházási adóalap mentesség 3.§ (11) bekezdés alapján ( 2019 január 1-től )</t>
  </si>
  <si>
    <t>Háziorvosok, gyermekorvosok, fogorvosok adómentessége 3.§ (12) bekezdése alapján ( 2020.01.-től )</t>
  </si>
  <si>
    <t>A 2020. év során  történt kamatmentes részletfizetés engedélyezése 2 adózó</t>
  </si>
  <si>
    <t>A 2020. év során nem történt fizetési halasztás engedélyezése 1 adózó</t>
  </si>
  <si>
    <t>3./a A 2020. év során törölt elévült tartozások</t>
  </si>
  <si>
    <t>Az önkormányzati vagyon és az önkormányzatot megillető vagyoni értékű jog értékesítéséből és hasznosításából származó bevétel  / Tulajdonosi bevételek /</t>
  </si>
  <si>
    <t>Kezeségg-,illetve garanciavállalással kapcsolatos megtérülés</t>
  </si>
  <si>
    <t xml:space="preserve">** Magyarország gazdasági stabilitásáról szóló 2011. évi CXCIV törvény 8. §  (2) bekezdése alapján </t>
  </si>
  <si>
    <t>A Rendelet 15. sz. melléklete</t>
  </si>
  <si>
    <t>A Rendelet 16. sz. melléklete</t>
  </si>
  <si>
    <t>a saját bevételek összegéről 2021. év eredeti előirányzat</t>
  </si>
  <si>
    <t xml:space="preserve">KEHOP -5.4.1-16-2016 Környezetvédelmi szemlélet formálás </t>
  </si>
  <si>
    <t xml:space="preserve">ÉKPN Hulladék gazd társ bérleti díj / Zöld Híd / 2020. évi </t>
  </si>
  <si>
    <t>START Munka Szociális ráépülő programok 2021 . évi</t>
  </si>
  <si>
    <t>START Munka Helyi sajátosságok  2021. évi</t>
  </si>
  <si>
    <t xml:space="preserve">Rövid lejáratú értékpapírok értékesítése, kibocsátása </t>
  </si>
  <si>
    <t>Működési célú központosított előirányzatok és kieg. tám. IPA kompenzáció</t>
  </si>
  <si>
    <t>Gépkocsi eladás Önkormányzat / GAMESZ /</t>
  </si>
  <si>
    <t>ACCO_EMP/SKHU/1802/3.1/025 Interreg pályázat /Munkásszálló/</t>
  </si>
  <si>
    <t>ACCO_EMP/SKHU/1802/3.1/025 Interreg pályázat /Munkásszálló/ ÁFA visszatérülés</t>
  </si>
  <si>
    <t>ACCO_EMP/SKHU/1802/3.1/025 Interreg pályázat /Munkásszálló/ támogatás</t>
  </si>
  <si>
    <t>TOP-1.1.1.-15-NG1-2016-00016 Új iparterület létrehozása  ÁFA visszatérülés</t>
  </si>
  <si>
    <t>Nyírje ivóvíz tervezés</t>
  </si>
  <si>
    <t>Bölcsőde bővítése</t>
  </si>
  <si>
    <t>OVI foci pályázat</t>
  </si>
  <si>
    <t>Kistérség Többcélú Társulástól beruházási önerő visszatér.</t>
  </si>
  <si>
    <t>TOP-7.1.1-16-H-ERFA-2020-00709 Közösségi tér kialakítása</t>
  </si>
  <si>
    <t>Fejlesztési hitel 2020. évi megítélt</t>
  </si>
  <si>
    <t>Fejlesztési hitel 2021. évi tervezett</t>
  </si>
  <si>
    <t>Tanyagondnoki szolgálat</t>
  </si>
  <si>
    <t>Csapadékvíz elvezetéssel kapcsolatos kiadások</t>
  </si>
  <si>
    <t>Fáy András úti zöldhulladék lerakó rendezése</t>
  </si>
  <si>
    <t>Tour de Hongrie támogatása</t>
  </si>
  <si>
    <t>Nem vezetékes szennyvíz gyűjtés</t>
  </si>
  <si>
    <t>HÉSZ felülvizsgálat</t>
  </si>
  <si>
    <t>Szennyvíz kezelés</t>
  </si>
  <si>
    <t>Illegális hulladéklerakók felszámolása pályázat</t>
  </si>
  <si>
    <t>Rendkívüli önkormányzati intézkedések</t>
  </si>
  <si>
    <t xml:space="preserve">START Munka Helyi sajátosságok  2021. évi </t>
  </si>
  <si>
    <t>START Munka Szociális ráépülő programok 2021. évi</t>
  </si>
  <si>
    <t>Térfigyelő kamerák</t>
  </si>
  <si>
    <t>Ovi foci pályázat</t>
  </si>
  <si>
    <t>Bölcsőde bővítés</t>
  </si>
  <si>
    <t>Atlétikai pálya kialakítása</t>
  </si>
  <si>
    <t>Színházterem kialakítása</t>
  </si>
  <si>
    <t>Dr Váradi Eszköz beszerzés</t>
  </si>
  <si>
    <t>Nyírjes ivóvíz tervezés</t>
  </si>
  <si>
    <t>TOP-1.1.1.-15-NG1-2016-00016 Új iparterület létrehozása  fordított ÁFA</t>
  </si>
  <si>
    <t>TOP-1.1.1.-15-NG1-2016-00016 Új iparterület létrehozása művelési ágból kivonás</t>
  </si>
  <si>
    <t>TOP-3.1.1.-16-NG1-2017-00003 Fenntartható települési közl fejl. fordított ÁFA</t>
  </si>
  <si>
    <t>Projektek 2021 utáni fejlesztési kiadásai</t>
  </si>
  <si>
    <t>Multifunkcionális sportközpont bekötő út</t>
  </si>
  <si>
    <t>Önkormányzati üdülő / Zsóry /</t>
  </si>
  <si>
    <t>TOP-7.1.1-16-H-ERFA-2020-00709 Közösségi tér</t>
  </si>
  <si>
    <t>Üzlethelységek felújítása</t>
  </si>
  <si>
    <t>Útfelújítások pályázat</t>
  </si>
  <si>
    <t>Tanyagondnok busz</t>
  </si>
  <si>
    <t>ACCO_EMP/SKHU/1802/3.1/025 Interreg pályázat  /Munkásszálló/  támogatás</t>
  </si>
  <si>
    <t>Vak Bottyán út közmű kiépítése</t>
  </si>
  <si>
    <t>Egészséges Palócországért Alapítvány támogatása</t>
  </si>
  <si>
    <t>GAMESZ Védőnők</t>
  </si>
  <si>
    <t>Fásítás</t>
  </si>
  <si>
    <t>Kábelgyár Horgász Egyesület támogatása</t>
  </si>
  <si>
    <t>Uszoda bérlet</t>
  </si>
  <si>
    <t>65=56 Évfordulós megemlékezés</t>
  </si>
  <si>
    <t xml:space="preserve">Városközpont fejlesztés </t>
  </si>
  <si>
    <t>Atív Magyarország Kerékpár pálya kialakítása önerő</t>
  </si>
  <si>
    <t>Esterházy Emlék év szobor</t>
  </si>
  <si>
    <t>Balassagyarmati Sport Club / Szent Imre / támogatása</t>
  </si>
  <si>
    <t>Céltartalékok , szolidaritási hozzájárulás</t>
  </si>
  <si>
    <t>Tartalék működési, szolidaritási hozzájárulás</t>
  </si>
  <si>
    <r>
      <t xml:space="preserve">Hitel, kölcsön felvétele, átvállalása a folyósítás, átvállalás napjától a végtörlesztés napjáig, és annak aktuális tőketartozása, </t>
    </r>
    <r>
      <rPr>
        <b/>
        <sz val="9"/>
        <rFont val="Arial"/>
        <family val="2"/>
      </rPr>
      <t>már megítélt és kiutalt.</t>
    </r>
  </si>
  <si>
    <r>
      <t xml:space="preserve">Hitel, kölcsön felvétele, átvállalása a folyósítás, átvállalás napjától a végtörlesztés napjáig, és annak aktuális tőketartozása </t>
    </r>
    <r>
      <rPr>
        <b/>
        <sz val="9"/>
        <rFont val="Arial"/>
        <family val="2"/>
      </rPr>
      <t>2021-ben tervezett.</t>
    </r>
  </si>
  <si>
    <t>2021. I. 1. állapot szerint teljes összegben</t>
  </si>
  <si>
    <t>K &amp; H Zrt</t>
  </si>
  <si>
    <t>Balassagyarmat Város Önkormányzatánál és intézményeinél  engedélyezett álláshelyek száma 2021. január 1-jétől</t>
  </si>
  <si>
    <t>a Gst. 8. § (2) bekezdése szerinti adósságot keletkeztető ügyletekből és</t>
  </si>
  <si>
    <t>az önkormányzati garanciákból és önkormányzati kezességekből fennálló</t>
  </si>
  <si>
    <t>kötelezettségekről az adósságot keletkeztető ügyletek futamidejének végéig.</t>
  </si>
  <si>
    <t>alapján az Önkormányzat 2021. évben tervezett adósságot keletkeztető ügyletéről ,</t>
  </si>
  <si>
    <t>Hitel össszeg</t>
  </si>
  <si>
    <t>Beruházás összege</t>
  </si>
  <si>
    <t>valamint az államháztartásról szóló 2011. évi CXCV. törvény  23.§ (2) f) pontja alapján költségvetési év azon fejlesztési céljairól, amelyek megvalósításához a Gst. 8. § (2) bekezdése szerinti adósságot keletkeztető ügylet megkötése válik / válhat szükségessé, az adósságot keletkeztető ügyletek várható együttes összegével együtt</t>
  </si>
  <si>
    <t>Eszközbeszerzés, eszköz csere</t>
  </si>
  <si>
    <t>Multifunkciós sportközpont bekötö út</t>
  </si>
  <si>
    <t>megvalósítás ütemének és egyéb esetleges többlet forrás bevonás függvényében.</t>
  </si>
  <si>
    <t xml:space="preserve">A maximálisan felveendő fejlesztési hitel 140 000 000 Ft, ennek belső tartalma a fenti hitelcélok közül kerül kiválasztásra a </t>
  </si>
  <si>
    <t>Kimutatás az államháztartásról szóló 2011. évi CXCV. törvény 23.§ (2) g) pontja alapján</t>
  </si>
  <si>
    <t>2021.év mód.ei.</t>
  </si>
  <si>
    <t>Rövid lejáratú hitel/ előleg</t>
  </si>
  <si>
    <t>2021.évi módosított ei.</t>
  </si>
  <si>
    <t>2021.évi módisított ei.</t>
  </si>
  <si>
    <t>Ipoly Unió Az Ipoly-völgye Környezetvédelmi és Kulturális Egyesülete támogatása</t>
  </si>
  <si>
    <t>EMMI támogatás kulturális feladathoz</t>
  </si>
  <si>
    <t>NKA támogatás kulturális bérek emeléséhez</t>
  </si>
  <si>
    <t>Ipolyság Ipolyúnió kölcsön</t>
  </si>
  <si>
    <t>Balassagyarmat Kistérség Többcélú Társulás önerő visszautalás</t>
  </si>
  <si>
    <t xml:space="preserve">Aktív Magyarország Kerékpár pálya kialakítása </t>
  </si>
  <si>
    <t>TOP-1.1.1.-15-NG1-2016-00016 Új iparterület létrehozása támogatás kiegészítés</t>
  </si>
  <si>
    <t>Aktív Magyarország Kerékpár pálya kialakítása önerő</t>
  </si>
  <si>
    <t>5/1.sz. melléklet</t>
  </si>
  <si>
    <t>6.sz. melléklet</t>
  </si>
  <si>
    <t>6/1.sz. melléklet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</si>
</sst>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F_t_-;\-* #,##0\ _F_t_-;_-* &quot;-&quot;??\ _F_t_-;_-@_-"/>
    <numFmt numFmtId="168" formatCode="#,###"/>
    <numFmt numFmtId="169" formatCode="_-* #,##0.0\ _F_t_-;\-* #,##0.0\ _F_t_-;_-* &quot;-&quot;??\ _F_t_-;_-@_-"/>
    <numFmt numFmtId="170" formatCode="#,##0\ &quot;Ft&quot;;[Red]\-#,##0\ &quot;Ft&quot;"/>
    <numFmt numFmtId="171" formatCode="_-* #,##0\ &quot;Ft&quot;_-;\-* #,##0\ &quot;Ft&quot;_-;_-* &quot;-&quot;\ &quot;Ft&quot;_-;_-@_-"/>
    <numFmt numFmtId="172" formatCode="_-* #,##0\ _F_t_-;\-* #,##0\ _F_t_-;_-* &quot;-&quot;\ _F_t_-;_-@_-"/>
    <numFmt numFmtId="173" formatCode="_-* #,##0.00\ &quot;Ft&quot;_-;\-* #,##0.00\ &quot;Ft&quot;_-;_-* &quot;-&quot;??\ &quot;Ft&quot;_-;_-@_-"/>
    <numFmt numFmtId="174" formatCode="_-* #,##0.00\ _F_t_-;\-* #,##0.00\ _F_t_-;_-* &quot;-&quot;??\ _F_t_-;_-@_-"/>
  </numFmts>
  <fonts count="110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 CE"/>
      <family val="0"/>
    </font>
    <font>
      <sz val="10"/>
      <name val="Times New Roman CE"/>
      <family val="0"/>
    </font>
    <font>
      <i/>
      <sz val="10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b/>
      <sz val="14"/>
      <name val="Times New Roman CE"/>
      <family val="1"/>
    </font>
    <font>
      <i/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 CE"/>
      <family val="0"/>
    </font>
    <font>
      <sz val="8"/>
      <name val="Times New Roman"/>
      <family val="1"/>
    </font>
    <font>
      <b/>
      <i/>
      <sz val="10"/>
      <name val="Times New Roman CE"/>
      <family val="0"/>
    </font>
    <font>
      <b/>
      <sz val="12"/>
      <name val="Times New Roman CE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sz val="10"/>
      <color indexed="10"/>
      <name val="Times New Roman"/>
      <family val="1"/>
    </font>
    <font>
      <sz val="8.5"/>
      <name val="Palatino Linotype"/>
      <family val="1"/>
    </font>
    <font>
      <i/>
      <sz val="12"/>
      <name val="Times New Roman CE"/>
      <family val="1"/>
    </font>
    <font>
      <sz val="9"/>
      <name val="Times New Roman"/>
      <family val="1"/>
    </font>
    <font>
      <sz val="9"/>
      <name val="Times New Roman CE"/>
      <family val="1"/>
    </font>
    <font>
      <sz val="8.5"/>
      <name val="Palatino"/>
      <family val="1"/>
    </font>
    <font>
      <b/>
      <sz val="17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sz val="17"/>
      <name val="Arial CE"/>
      <family val="2"/>
    </font>
    <font>
      <sz val="15"/>
      <name val="Arial CE"/>
      <family val="2"/>
    </font>
    <font>
      <i/>
      <sz val="16"/>
      <name val="Arial CE"/>
      <family val="0"/>
    </font>
    <font>
      <sz val="8"/>
      <name val="Symbol"/>
      <family val="1"/>
    </font>
    <font>
      <b/>
      <sz val="17"/>
      <color indexed="8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0"/>
    </font>
    <font>
      <sz val="14"/>
      <name val="Arial CE"/>
      <family val="2"/>
    </font>
    <font>
      <sz val="17"/>
      <color indexed="10"/>
      <name val="Arial CE"/>
      <family val="2"/>
    </font>
    <font>
      <i/>
      <sz val="14"/>
      <name val="Arial CE"/>
      <family val="2"/>
    </font>
    <font>
      <b/>
      <sz val="15"/>
      <color indexed="8"/>
      <name val="Arial CE"/>
      <family val="2"/>
    </font>
    <font>
      <b/>
      <sz val="14"/>
      <name val="Arial CE"/>
      <family val="2"/>
    </font>
    <font>
      <sz val="13"/>
      <name val="Arial CE"/>
      <family val="2"/>
    </font>
    <font>
      <b/>
      <sz val="8"/>
      <name val="Times New Roman CE"/>
      <family val="1"/>
    </font>
    <font>
      <b/>
      <sz val="14"/>
      <name val="MS Sans Serif"/>
      <family val="2"/>
    </font>
    <font>
      <sz val="12"/>
      <name val="MS Sans Serif"/>
      <family val="2"/>
    </font>
    <font>
      <b/>
      <sz val="12"/>
      <name val="Arial CE"/>
      <family val="2"/>
    </font>
    <font>
      <sz val="10"/>
      <color indexed="10"/>
      <name val="Arial CE"/>
      <family val="2"/>
    </font>
    <font>
      <b/>
      <sz val="10"/>
      <name val="MS Sans Serif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2"/>
      <name val="Times New Roman CE"/>
      <family val="1"/>
    </font>
    <font>
      <sz val="8"/>
      <name val="Times New Roman CE"/>
      <family val="1"/>
    </font>
    <font>
      <sz val="12"/>
      <name val="Times New Roman"/>
      <family val="1"/>
    </font>
    <font>
      <b/>
      <i/>
      <sz val="10"/>
      <name val="Arial CE"/>
      <family val="0"/>
    </font>
    <font>
      <b/>
      <sz val="12"/>
      <name val="MS Sans Serif"/>
      <family val="2"/>
    </font>
    <font>
      <sz val="11"/>
      <name val="Arial CE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.5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color indexed="10"/>
      <name val="MS Sans Serif"/>
      <family val="2"/>
    </font>
    <font>
      <b/>
      <i/>
      <sz val="10"/>
      <name val="Arial"/>
      <family val="2"/>
    </font>
    <font>
      <b/>
      <sz val="9"/>
      <name val="Times New Roman CE"/>
      <family val="0"/>
    </font>
    <font>
      <b/>
      <i/>
      <sz val="11"/>
      <name val="Arial CE"/>
      <family val="0"/>
    </font>
    <font>
      <i/>
      <sz val="8"/>
      <name val="Arial CE"/>
      <family val="0"/>
    </font>
    <font>
      <i/>
      <sz val="9"/>
      <name val="Arial CE"/>
      <family val="0"/>
    </font>
    <font>
      <b/>
      <sz val="14"/>
      <color indexed="10"/>
      <name val="Times New Roman CE"/>
      <family val="1"/>
    </font>
    <font>
      <b/>
      <sz val="10"/>
      <color indexed="10"/>
      <name val="Times New Roman CE"/>
      <family val="1"/>
    </font>
    <font>
      <sz val="10"/>
      <color indexed="10"/>
      <name val="Times New Roman CE"/>
      <family val="0"/>
    </font>
    <font>
      <sz val="12"/>
      <color indexed="10"/>
      <name val="Times New Roman CE"/>
      <family val="1"/>
    </font>
    <font>
      <b/>
      <sz val="13.5"/>
      <color indexed="10"/>
      <name val="MS Sans Serif"/>
      <family val="2"/>
    </font>
    <font>
      <sz val="11"/>
      <color theme="1"/>
      <name val="Calibri"/>
      <family val="2"/>
    </font>
    <font>
      <sz val="10"/>
      <color rgb="FFFF0000"/>
      <name val="MS Sans Serif"/>
      <family val="2"/>
    </font>
    <font>
      <sz val="10"/>
      <color rgb="FFFF0000"/>
      <name val="Arial CE"/>
      <family val="0"/>
    </font>
    <font>
      <b/>
      <sz val="13.5"/>
      <color rgb="FFFF0000"/>
      <name val="MS Sans Serif"/>
      <family val="2"/>
    </font>
    <font>
      <b/>
      <sz val="14"/>
      <color rgb="FFFF0000"/>
      <name val="Times New Roman CE"/>
      <family val="1"/>
    </font>
    <font>
      <b/>
      <sz val="10"/>
      <color rgb="FFFF0000"/>
      <name val="Times New Roman CE"/>
      <family val="1"/>
    </font>
    <font>
      <sz val="10"/>
      <color rgb="FFFF0000"/>
      <name val="Times New Roman CE"/>
      <family val="0"/>
    </font>
    <font>
      <sz val="12"/>
      <color rgb="FFFF0000"/>
      <name val="Times New Roman CE"/>
      <family val="1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darkHorizontal"/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thin"/>
    </border>
    <border>
      <left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 style="medium"/>
    </border>
    <border>
      <left/>
      <right style="thin"/>
      <top/>
      <bottom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/>
      <right style="thin"/>
      <top/>
      <bottom style="medium"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3" borderId="0" applyNumberFormat="0" applyBorder="0" applyAlignment="0" applyProtection="0"/>
    <xf numFmtId="0" fontId="59" fillId="11" borderId="0" applyNumberFormat="0" applyBorder="0" applyAlignment="0" applyProtection="0"/>
    <xf numFmtId="0" fontId="59" fillId="10" borderId="0" applyNumberFormat="0" applyBorder="0" applyAlignment="0" applyProtection="0"/>
    <xf numFmtId="0" fontId="59" fillId="15" borderId="0" applyNumberFormat="0" applyBorder="0" applyAlignment="0" applyProtection="0"/>
    <xf numFmtId="0" fontId="59" fillId="3" borderId="0" applyNumberFormat="0" applyBorder="0" applyAlignment="0" applyProtection="0"/>
    <xf numFmtId="0" fontId="59" fillId="16" borderId="0" applyNumberFormat="0" applyBorder="0" applyAlignment="0" applyProtection="0"/>
    <xf numFmtId="0" fontId="59" fillId="3" borderId="0" applyNumberFormat="0" applyBorder="0" applyAlignment="0" applyProtection="0"/>
    <xf numFmtId="0" fontId="59" fillId="13" borderId="0" applyNumberFormat="0" applyBorder="0" applyAlignment="0" applyProtection="0"/>
    <xf numFmtId="0" fontId="59" fillId="17" borderId="0" applyNumberFormat="0" applyBorder="0" applyAlignment="0" applyProtection="0"/>
    <xf numFmtId="0" fontId="59" fillId="15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17" borderId="0" applyNumberFormat="0" applyBorder="0" applyAlignment="0" applyProtection="0"/>
    <xf numFmtId="0" fontId="59" fillId="15" borderId="0" applyNumberFormat="0" applyBorder="0" applyAlignment="0" applyProtection="0"/>
    <xf numFmtId="0" fontId="59" fillId="22" borderId="0" applyNumberFormat="0" applyBorder="0" applyAlignment="0" applyProtection="0"/>
    <xf numFmtId="0" fontId="72" fillId="7" borderId="0" applyNumberFormat="0" applyBorder="0" applyAlignment="0" applyProtection="0"/>
    <xf numFmtId="0" fontId="60" fillId="11" borderId="1" applyNumberFormat="0" applyAlignment="0" applyProtection="0"/>
    <xf numFmtId="0" fontId="74" fillId="10" borderId="1" applyNumberFormat="0" applyAlignment="0" applyProtection="0"/>
    <xf numFmtId="0" fontId="65" fillId="23" borderId="2" applyNumberFormat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23" borderId="2" applyNumberFormat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8" fillId="8" borderId="0" applyNumberFormat="0" applyBorder="0" applyAlignment="0" applyProtection="0"/>
    <xf numFmtId="0" fontId="84" fillId="0" borderId="6" applyNumberFormat="0" applyFill="0" applyAlignment="0" applyProtection="0"/>
    <xf numFmtId="0" fontId="85" fillId="0" borderId="4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0" fillId="2" borderId="1" applyNumberFormat="0" applyAlignment="0" applyProtection="0"/>
    <xf numFmtId="0" fontId="0" fillId="4" borderId="9" applyNumberFormat="0" applyFont="0" applyAlignment="0" applyProtection="0"/>
    <xf numFmtId="0" fontId="59" fillId="15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22" borderId="0" applyNumberFormat="0" applyBorder="0" applyAlignment="0" applyProtection="0"/>
    <xf numFmtId="0" fontId="68" fillId="8" borderId="0" applyNumberFormat="0" applyBorder="0" applyAlignment="0" applyProtection="0"/>
    <xf numFmtId="0" fontId="69" fillId="25" borderId="10" applyNumberFormat="0" applyAlignment="0" applyProtection="0"/>
    <xf numFmtId="0" fontId="67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3" fillId="1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4" borderId="9" applyNumberFormat="0" applyFont="0" applyAlignment="0" applyProtection="0"/>
    <xf numFmtId="0" fontId="69" fillId="10" borderId="10" applyNumberFormat="0" applyAlignment="0" applyProtection="0"/>
    <xf numFmtId="0" fontId="71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7" borderId="0" applyNumberFormat="0" applyBorder="0" applyAlignment="0" applyProtection="0"/>
    <xf numFmtId="0" fontId="73" fillId="11" borderId="0" applyNumberFormat="0" applyBorder="0" applyAlignment="0" applyProtection="0"/>
    <xf numFmtId="0" fontId="74" fillId="25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71" fillId="0" borderId="12" applyNumberFormat="0" applyFill="0" applyAlignment="0" applyProtection="0"/>
    <xf numFmtId="0" fontId="66" fillId="0" borderId="0" applyNumberFormat="0" applyFill="0" applyBorder="0" applyAlignment="0" applyProtection="0"/>
  </cellStyleXfs>
  <cellXfs count="2336">
    <xf numFmtId="0" fontId="0" fillId="0" borderId="0" xfId="0" applyAlignment="1">
      <alignment/>
    </xf>
    <xf numFmtId="0" fontId="7" fillId="0" borderId="0" xfId="120" applyFont="1">
      <alignment/>
      <protection/>
    </xf>
    <xf numFmtId="0" fontId="17" fillId="0" borderId="13" xfId="112" applyFont="1" applyBorder="1">
      <alignment/>
      <protection/>
    </xf>
    <xf numFmtId="168" fontId="17" fillId="0" borderId="13" xfId="112" applyNumberFormat="1" applyFont="1" applyBorder="1">
      <alignment/>
      <protection/>
    </xf>
    <xf numFmtId="167" fontId="6" fillId="0" borderId="14" xfId="80" applyNumberFormat="1" applyFont="1" applyBorder="1" applyAlignment="1" applyProtection="1">
      <alignment horizontal="right" vertical="center" wrapText="1"/>
      <protection locked="0"/>
    </xf>
    <xf numFmtId="0" fontId="16" fillId="0" borderId="13" xfId="112" applyFont="1" applyBorder="1">
      <alignment/>
      <protection/>
    </xf>
    <xf numFmtId="168" fontId="17" fillId="0" borderId="15" xfId="112" applyNumberFormat="1" applyFont="1" applyBorder="1">
      <alignment/>
      <protection/>
    </xf>
    <xf numFmtId="0" fontId="17" fillId="0" borderId="16" xfId="112" applyFont="1" applyBorder="1">
      <alignment/>
      <protection/>
    </xf>
    <xf numFmtId="168" fontId="17" fillId="0" borderId="16" xfId="112" applyNumberFormat="1" applyFont="1" applyBorder="1">
      <alignment/>
      <protection/>
    </xf>
    <xf numFmtId="0" fontId="18" fillId="0" borderId="17" xfId="112" applyFont="1" applyBorder="1">
      <alignment/>
      <protection/>
    </xf>
    <xf numFmtId="168" fontId="18" fillId="0" borderId="18" xfId="112" applyNumberFormat="1" applyFont="1" applyBorder="1">
      <alignment/>
      <protection/>
    </xf>
    <xf numFmtId="167" fontId="14" fillId="0" borderId="19" xfId="80" applyNumberFormat="1" applyFont="1" applyBorder="1" applyAlignment="1" applyProtection="1">
      <alignment horizontal="right" vertical="center" wrapText="1"/>
      <protection locked="0"/>
    </xf>
    <xf numFmtId="167" fontId="14" fillId="0" borderId="20" xfId="80" applyNumberFormat="1" applyFont="1" applyBorder="1" applyAlignment="1" applyProtection="1">
      <alignment horizontal="right" vertical="center" wrapText="1"/>
      <protection locked="0"/>
    </xf>
    <xf numFmtId="167" fontId="6" fillId="0" borderId="21" xfId="80" applyNumberFormat="1" applyFont="1" applyBorder="1" applyAlignment="1" applyProtection="1">
      <alignment horizontal="right" vertical="center" wrapText="1"/>
      <protection locked="0"/>
    </xf>
    <xf numFmtId="167" fontId="6" fillId="0" borderId="22" xfId="80" applyNumberFormat="1" applyFont="1" applyBorder="1" applyAlignment="1" applyProtection="1">
      <alignment horizontal="right" vertical="center" wrapText="1"/>
      <protection locked="0"/>
    </xf>
    <xf numFmtId="167" fontId="6" fillId="0" borderId="23" xfId="80" applyNumberFormat="1" applyFont="1" applyBorder="1" applyAlignment="1" applyProtection="1">
      <alignment horizontal="right" vertical="center" wrapText="1"/>
      <protection locked="0"/>
    </xf>
    <xf numFmtId="167" fontId="6" fillId="0" borderId="24" xfId="80" applyNumberFormat="1" applyFont="1" applyBorder="1" applyAlignment="1" applyProtection="1">
      <alignment horizontal="right" vertical="center" wrapText="1"/>
      <protection locked="0"/>
    </xf>
    <xf numFmtId="167" fontId="14" fillId="0" borderId="25" xfId="80" applyNumberFormat="1" applyFont="1" applyBorder="1" applyAlignment="1" applyProtection="1">
      <alignment horizontal="right" vertical="center" wrapText="1"/>
      <protection locked="0"/>
    </xf>
    <xf numFmtId="167" fontId="19" fillId="0" borderId="14" xfId="80" applyNumberFormat="1" applyFont="1" applyBorder="1" applyAlignment="1" applyProtection="1">
      <alignment horizontal="right" vertical="center" wrapText="1"/>
      <protection locked="0"/>
    </xf>
    <xf numFmtId="0" fontId="17" fillId="0" borderId="26" xfId="112" applyFont="1" applyBorder="1">
      <alignment/>
      <protection/>
    </xf>
    <xf numFmtId="167" fontId="19" fillId="0" borderId="22" xfId="80" applyNumberFormat="1" applyFont="1" applyBorder="1" applyAlignment="1" applyProtection="1">
      <alignment horizontal="right" vertical="center" wrapText="1"/>
      <protection locked="0"/>
    </xf>
    <xf numFmtId="167" fontId="6" fillId="0" borderId="27" xfId="80" applyNumberFormat="1" applyFont="1" applyBorder="1" applyAlignment="1" applyProtection="1">
      <alignment horizontal="right" vertical="center" wrapText="1"/>
      <protection locked="0"/>
    </xf>
    <xf numFmtId="167" fontId="6" fillId="0" borderId="28" xfId="80" applyNumberFormat="1" applyFont="1" applyBorder="1" applyAlignment="1" applyProtection="1">
      <alignment horizontal="right" vertical="center" wrapText="1"/>
      <protection locked="0"/>
    </xf>
    <xf numFmtId="167" fontId="6" fillId="0" borderId="21" xfId="80" applyNumberFormat="1" applyFont="1" applyBorder="1" applyAlignment="1" applyProtection="1">
      <alignment horizontal="right" vertical="center" wrapText="1"/>
      <protection locked="0"/>
    </xf>
    <xf numFmtId="167" fontId="14" fillId="0" borderId="23" xfId="80" applyNumberFormat="1" applyFont="1" applyBorder="1" applyAlignment="1" applyProtection="1">
      <alignment horizontal="right" vertical="center" wrapText="1"/>
      <protection locked="0"/>
    </xf>
    <xf numFmtId="167" fontId="14" fillId="0" borderId="24" xfId="80" applyNumberFormat="1" applyFont="1" applyBorder="1" applyAlignment="1" applyProtection="1">
      <alignment horizontal="right" vertical="center" wrapText="1"/>
      <protection locked="0"/>
    </xf>
    <xf numFmtId="167" fontId="14" fillId="0" borderId="29" xfId="80" applyNumberFormat="1" applyFont="1" applyBorder="1" applyAlignment="1" applyProtection="1">
      <alignment horizontal="right" vertical="center" wrapText="1"/>
      <protection locked="0"/>
    </xf>
    <xf numFmtId="168" fontId="18" fillId="0" borderId="30" xfId="80" applyNumberFormat="1" applyFont="1" applyBorder="1" applyAlignment="1">
      <alignment/>
    </xf>
    <xf numFmtId="167" fontId="14" fillId="0" borderId="19" xfId="80" applyNumberFormat="1" applyFont="1" applyBorder="1" applyAlignment="1" applyProtection="1">
      <alignment horizontal="right" vertical="center" wrapText="1"/>
      <protection locked="0"/>
    </xf>
    <xf numFmtId="167" fontId="6" fillId="0" borderId="31" xfId="80" applyNumberFormat="1" applyFont="1" applyBorder="1" applyAlignment="1" applyProtection="1">
      <alignment horizontal="right" vertical="center" wrapText="1"/>
      <protection locked="0"/>
    </xf>
    <xf numFmtId="167" fontId="6" fillId="0" borderId="32" xfId="80" applyNumberFormat="1" applyFont="1" applyBorder="1" applyAlignment="1" applyProtection="1">
      <alignment horizontal="right" vertical="center" wrapText="1"/>
      <protection locked="0"/>
    </xf>
    <xf numFmtId="0" fontId="22" fillId="0" borderId="17" xfId="117" applyFont="1" applyBorder="1" applyAlignment="1">
      <alignment vertical="center" wrapText="1"/>
      <protection/>
    </xf>
    <xf numFmtId="167" fontId="22" fillId="0" borderId="25" xfId="80" applyNumberFormat="1" applyFont="1" applyBorder="1" applyAlignment="1" applyProtection="1">
      <alignment horizontal="right" vertical="center" wrapText="1"/>
      <protection locked="0"/>
    </xf>
    <xf numFmtId="167" fontId="22" fillId="0" borderId="20" xfId="80" applyNumberFormat="1" applyFont="1" applyBorder="1" applyAlignment="1" applyProtection="1">
      <alignment horizontal="right" vertical="center" wrapText="1"/>
      <protection locked="0"/>
    </xf>
    <xf numFmtId="167" fontId="6" fillId="0" borderId="33" xfId="80" applyNumberFormat="1" applyFont="1" applyBorder="1" applyAlignment="1" applyProtection="1">
      <alignment horizontal="right" vertical="center" wrapText="1"/>
      <protection locked="0"/>
    </xf>
    <xf numFmtId="168" fontId="25" fillId="0" borderId="0" xfId="117" applyNumberFormat="1" applyFont="1" applyAlignment="1">
      <alignment vertical="center" wrapText="1"/>
      <protection/>
    </xf>
    <xf numFmtId="168" fontId="26" fillId="0" borderId="0" xfId="117" applyNumberFormat="1" applyFont="1" applyAlignment="1">
      <alignment horizontal="right" vertical="center"/>
      <protection/>
    </xf>
    <xf numFmtId="0" fontId="22" fillId="0" borderId="32" xfId="117" applyFont="1" applyBorder="1" applyAlignment="1">
      <alignment vertical="center"/>
      <protection/>
    </xf>
    <xf numFmtId="0" fontId="22" fillId="0" borderId="34" xfId="117" applyFont="1" applyBorder="1" applyAlignment="1">
      <alignment vertical="center"/>
      <protection/>
    </xf>
    <xf numFmtId="0" fontId="22" fillId="0" borderId="35" xfId="117" applyFont="1" applyBorder="1" applyAlignment="1">
      <alignment vertical="center"/>
      <protection/>
    </xf>
    <xf numFmtId="0" fontId="22" fillId="0" borderId="36" xfId="117" applyFont="1" applyBorder="1" applyAlignment="1" quotePrefix="1">
      <alignment horizontal="right" vertical="center"/>
      <protection/>
    </xf>
    <xf numFmtId="0" fontId="22" fillId="0" borderId="0" xfId="117" applyFont="1" applyAlignment="1">
      <alignment vertical="center"/>
      <protection/>
    </xf>
    <xf numFmtId="0" fontId="22" fillId="0" borderId="29" xfId="117" applyFont="1" applyBorder="1" applyAlignment="1">
      <alignment vertical="center"/>
      <protection/>
    </xf>
    <xf numFmtId="0" fontId="22" fillId="0" borderId="37" xfId="117" applyFont="1" applyBorder="1" applyAlignment="1">
      <alignment vertical="center"/>
      <protection/>
    </xf>
    <xf numFmtId="0" fontId="22" fillId="0" borderId="16" xfId="117" applyFont="1" applyBorder="1" applyAlignment="1">
      <alignment horizontal="left" vertical="center"/>
      <protection/>
    </xf>
    <xf numFmtId="0" fontId="14" fillId="0" borderId="0" xfId="117" applyFont="1" applyAlignment="1">
      <alignment vertical="center"/>
      <protection/>
    </xf>
    <xf numFmtId="0" fontId="27" fillId="0" borderId="0" xfId="117" applyFont="1" applyAlignment="1">
      <alignment horizontal="right"/>
      <protection/>
    </xf>
    <xf numFmtId="0" fontId="14" fillId="0" borderId="32" xfId="117" applyFont="1" applyBorder="1" applyAlignment="1">
      <alignment horizontal="center" vertical="center" wrapText="1"/>
      <protection/>
    </xf>
    <xf numFmtId="0" fontId="14" fillId="0" borderId="38" xfId="117" applyFont="1" applyBorder="1" applyAlignment="1">
      <alignment horizontal="center" vertical="center" wrapText="1"/>
      <protection/>
    </xf>
    <xf numFmtId="0" fontId="22" fillId="0" borderId="39" xfId="117" applyFont="1" applyBorder="1" applyAlignment="1">
      <alignment horizontal="center" vertical="center" wrapText="1"/>
      <protection/>
    </xf>
    <xf numFmtId="0" fontId="22" fillId="0" borderId="40" xfId="117" applyFont="1" applyBorder="1" applyAlignment="1">
      <alignment horizontal="center" vertical="center" wrapText="1"/>
      <protection/>
    </xf>
    <xf numFmtId="0" fontId="22" fillId="0" borderId="31" xfId="117" applyFont="1" applyBorder="1" applyAlignment="1">
      <alignment horizontal="center" vertical="center" wrapText="1"/>
      <protection/>
    </xf>
    <xf numFmtId="0" fontId="22" fillId="0" borderId="32" xfId="117" applyFont="1" applyBorder="1" applyAlignment="1">
      <alignment horizontal="center" vertical="center" wrapText="1"/>
      <protection/>
    </xf>
    <xf numFmtId="0" fontId="14" fillId="0" borderId="31" xfId="117" applyFont="1" applyBorder="1" applyAlignment="1">
      <alignment horizontal="center" vertical="center" wrapText="1"/>
      <protection/>
    </xf>
    <xf numFmtId="0" fontId="6" fillId="0" borderId="0" xfId="117" applyAlignment="1">
      <alignment vertical="center" wrapText="1"/>
      <protection/>
    </xf>
    <xf numFmtId="0" fontId="6" fillId="0" borderId="41" xfId="117" applyBorder="1" applyAlignment="1">
      <alignment vertical="center" wrapText="1"/>
      <protection/>
    </xf>
    <xf numFmtId="0" fontId="6" fillId="0" borderId="22" xfId="117" applyBorder="1" applyAlignment="1">
      <alignment vertical="center" wrapText="1"/>
      <protection/>
    </xf>
    <xf numFmtId="0" fontId="6" fillId="0" borderId="23" xfId="117" applyBorder="1" applyAlignment="1">
      <alignment vertical="center" wrapText="1"/>
      <protection/>
    </xf>
    <xf numFmtId="0" fontId="22" fillId="0" borderId="42" xfId="117" applyFont="1" applyBorder="1" applyAlignment="1">
      <alignment horizontal="center" vertical="center" wrapText="1"/>
      <protection/>
    </xf>
    <xf numFmtId="0" fontId="22" fillId="0" borderId="17" xfId="117" applyFont="1" applyBorder="1" applyAlignment="1">
      <alignment horizontal="center" vertical="center" wrapText="1"/>
      <protection/>
    </xf>
    <xf numFmtId="0" fontId="22" fillId="0" borderId="18" xfId="117" applyFont="1" applyBorder="1" applyAlignment="1">
      <alignment horizontal="center" vertical="center" wrapText="1"/>
      <protection/>
    </xf>
    <xf numFmtId="0" fontId="22" fillId="0" borderId="19" xfId="117" applyFont="1" applyBorder="1" applyAlignment="1">
      <alignment horizontal="center" vertical="center" wrapText="1"/>
      <protection/>
    </xf>
    <xf numFmtId="0" fontId="22" fillId="0" borderId="25" xfId="117" applyFont="1" applyBorder="1" applyAlignment="1">
      <alignment horizontal="center" vertical="center" wrapText="1"/>
      <protection/>
    </xf>
    <xf numFmtId="0" fontId="22" fillId="0" borderId="0" xfId="117" applyFont="1" applyAlignment="1">
      <alignment horizontal="center" vertical="center" wrapText="1"/>
      <protection/>
    </xf>
    <xf numFmtId="0" fontId="17" fillId="0" borderId="43" xfId="112" applyFont="1" applyBorder="1" applyAlignment="1">
      <alignment horizontal="center"/>
      <protection/>
    </xf>
    <xf numFmtId="0" fontId="17" fillId="0" borderId="13" xfId="112" applyFont="1" applyBorder="1" applyAlignment="1">
      <alignment horizontal="center"/>
      <protection/>
    </xf>
    <xf numFmtId="0" fontId="17" fillId="0" borderId="15" xfId="112" applyFont="1" applyBorder="1">
      <alignment/>
      <protection/>
    </xf>
    <xf numFmtId="0" fontId="6" fillId="0" borderId="14" xfId="117" applyBorder="1" applyAlignment="1">
      <alignment vertical="center" wrapText="1"/>
      <protection/>
    </xf>
    <xf numFmtId="0" fontId="6" fillId="0" borderId="21" xfId="117" applyBorder="1" applyAlignment="1">
      <alignment vertical="center" wrapText="1"/>
      <protection/>
    </xf>
    <xf numFmtId="0" fontId="17" fillId="0" borderId="44" xfId="112" applyFont="1" applyBorder="1" applyAlignment="1">
      <alignment horizontal="center"/>
      <protection/>
    </xf>
    <xf numFmtId="0" fontId="17" fillId="0" borderId="26" xfId="112" applyFont="1" applyBorder="1" applyAlignment="1">
      <alignment horizontal="center"/>
      <protection/>
    </xf>
    <xf numFmtId="168" fontId="17" fillId="0" borderId="45" xfId="112" applyNumberFormat="1" applyFont="1" applyBorder="1">
      <alignment/>
      <protection/>
    </xf>
    <xf numFmtId="0" fontId="18" fillId="0" borderId="42" xfId="112" applyFont="1" applyBorder="1" applyAlignment="1">
      <alignment horizontal="center"/>
      <protection/>
    </xf>
    <xf numFmtId="0" fontId="18" fillId="0" borderId="17" xfId="112" applyFont="1" applyBorder="1" applyAlignment="1">
      <alignment horizontal="center"/>
      <protection/>
    </xf>
    <xf numFmtId="0" fontId="14" fillId="0" borderId="25" xfId="117" applyFont="1" applyBorder="1" applyAlignment="1">
      <alignment vertical="center" wrapText="1"/>
      <protection/>
    </xf>
    <xf numFmtId="0" fontId="17" fillId="0" borderId="46" xfId="112" applyFont="1" applyBorder="1" applyAlignment="1">
      <alignment horizontal="center"/>
      <protection/>
    </xf>
    <xf numFmtId="0" fontId="17" fillId="0" borderId="41" xfId="112" applyFont="1" applyBorder="1" applyAlignment="1">
      <alignment horizontal="center"/>
      <protection/>
    </xf>
    <xf numFmtId="0" fontId="16" fillId="0" borderId="41" xfId="112" applyFont="1" applyBorder="1">
      <alignment/>
      <protection/>
    </xf>
    <xf numFmtId="0" fontId="6" fillId="0" borderId="21" xfId="117" applyFont="1" applyBorder="1" applyAlignment="1">
      <alignment vertical="center" wrapText="1"/>
      <protection/>
    </xf>
    <xf numFmtId="0" fontId="6" fillId="0" borderId="23" xfId="117" applyFont="1" applyBorder="1" applyAlignment="1">
      <alignment vertical="center" wrapText="1"/>
      <protection/>
    </xf>
    <xf numFmtId="0" fontId="17" fillId="0" borderId="47" xfId="112" applyFont="1" applyBorder="1" applyAlignment="1">
      <alignment horizontal="center"/>
      <protection/>
    </xf>
    <xf numFmtId="0" fontId="17" fillId="0" borderId="48" xfId="112" applyFont="1" applyBorder="1" applyAlignment="1">
      <alignment horizontal="center"/>
      <protection/>
    </xf>
    <xf numFmtId="0" fontId="17" fillId="0" borderId="48" xfId="112" applyFont="1" applyBorder="1">
      <alignment/>
      <protection/>
    </xf>
    <xf numFmtId="168" fontId="17" fillId="0" borderId="49" xfId="112" applyNumberFormat="1" applyFont="1" applyBorder="1">
      <alignment/>
      <protection/>
    </xf>
    <xf numFmtId="0" fontId="17" fillId="0" borderId="0" xfId="112" applyFont="1">
      <alignment/>
      <protection/>
    </xf>
    <xf numFmtId="0" fontId="6" fillId="0" borderId="50" xfId="117" applyFont="1" applyBorder="1" applyAlignment="1">
      <alignment vertical="center" wrapText="1"/>
      <protection/>
    </xf>
    <xf numFmtId="168" fontId="17" fillId="0" borderId="51" xfId="112" applyNumberFormat="1" applyFont="1" applyBorder="1">
      <alignment/>
      <protection/>
    </xf>
    <xf numFmtId="0" fontId="18" fillId="0" borderId="13" xfId="112" applyFont="1" applyBorder="1">
      <alignment/>
      <protection/>
    </xf>
    <xf numFmtId="168" fontId="18" fillId="0" borderId="15" xfId="112" applyNumberFormat="1" applyFont="1" applyBorder="1">
      <alignment/>
      <protection/>
    </xf>
    <xf numFmtId="0" fontId="18" fillId="0" borderId="26" xfId="112" applyFont="1" applyBorder="1">
      <alignment/>
      <protection/>
    </xf>
    <xf numFmtId="168" fontId="18" fillId="0" borderId="45" xfId="112" applyNumberFormat="1" applyFont="1" applyBorder="1">
      <alignment/>
      <protection/>
    </xf>
    <xf numFmtId="0" fontId="18" fillId="0" borderId="52" xfId="112" applyFont="1" applyBorder="1" applyAlignment="1">
      <alignment horizontal="center"/>
      <protection/>
    </xf>
    <xf numFmtId="0" fontId="18" fillId="0" borderId="39" xfId="112" applyFont="1" applyBorder="1" applyAlignment="1">
      <alignment horizontal="center"/>
      <protection/>
    </xf>
    <xf numFmtId="0" fontId="18" fillId="0" borderId="39" xfId="112" applyFont="1" applyBorder="1">
      <alignment/>
      <protection/>
    </xf>
    <xf numFmtId="168" fontId="18" fillId="0" borderId="40" xfId="112" applyNumberFormat="1" applyFont="1" applyBorder="1">
      <alignment/>
      <protection/>
    </xf>
    <xf numFmtId="0" fontId="28" fillId="0" borderId="0" xfId="117" applyFont="1" applyAlignment="1">
      <alignment vertical="center" wrapText="1"/>
      <protection/>
    </xf>
    <xf numFmtId="0" fontId="6" fillId="0" borderId="0" xfId="117" applyAlignment="1">
      <alignment horizontal="left" vertical="center" wrapText="1"/>
      <protection/>
    </xf>
    <xf numFmtId="0" fontId="28" fillId="0" borderId="42" xfId="117" applyFont="1" applyBorder="1" applyAlignment="1">
      <alignment horizontal="center" vertical="center" wrapText="1"/>
      <protection/>
    </xf>
    <xf numFmtId="0" fontId="19" fillId="0" borderId="0" xfId="117" applyFont="1" applyAlignment="1">
      <alignment vertical="center" wrapText="1"/>
      <protection/>
    </xf>
    <xf numFmtId="168" fontId="6" fillId="0" borderId="15" xfId="117" applyNumberFormat="1" applyBorder="1" applyAlignment="1" applyProtection="1">
      <alignment vertical="center" wrapText="1"/>
      <protection locked="0"/>
    </xf>
    <xf numFmtId="0" fontId="6" fillId="0" borderId="53" xfId="117" applyBorder="1" applyAlignment="1">
      <alignment vertical="center" wrapText="1"/>
      <protection/>
    </xf>
    <xf numFmtId="168" fontId="6" fillId="0" borderId="36" xfId="117" applyNumberFormat="1" applyBorder="1" applyAlignment="1" applyProtection="1">
      <alignment vertical="center" wrapText="1"/>
      <protection locked="0"/>
    </xf>
    <xf numFmtId="0" fontId="6" fillId="0" borderId="13" xfId="117" applyBorder="1" applyAlignment="1">
      <alignment vertical="center" wrapText="1"/>
      <protection/>
    </xf>
    <xf numFmtId="168" fontId="6" fillId="0" borderId="22" xfId="117" applyNumberFormat="1" applyBorder="1" applyAlignment="1">
      <alignment vertical="center" wrapText="1"/>
      <protection/>
    </xf>
    <xf numFmtId="168" fontId="6" fillId="0" borderId="23" xfId="117" applyNumberFormat="1" applyBorder="1" applyAlignment="1">
      <alignment vertical="center" wrapText="1"/>
      <protection/>
    </xf>
    <xf numFmtId="168" fontId="18" fillId="0" borderId="30" xfId="112" applyNumberFormat="1" applyFont="1" applyBorder="1">
      <alignment/>
      <protection/>
    </xf>
    <xf numFmtId="168" fontId="6" fillId="0" borderId="27" xfId="117" applyNumberFormat="1" applyBorder="1" applyAlignment="1" applyProtection="1">
      <alignment vertical="center" wrapText="1"/>
      <protection locked="0"/>
    </xf>
    <xf numFmtId="0" fontId="22" fillId="0" borderId="42" xfId="117" applyFont="1" applyBorder="1" applyAlignment="1">
      <alignment horizontal="left" vertical="center"/>
      <protection/>
    </xf>
    <xf numFmtId="0" fontId="6" fillId="0" borderId="54" xfId="117" applyBorder="1" applyAlignment="1">
      <alignment vertical="center" wrapText="1"/>
      <protection/>
    </xf>
    <xf numFmtId="0" fontId="22" fillId="0" borderId="55" xfId="117" applyFont="1" applyBorder="1" applyAlignment="1">
      <alignment vertical="center" wrapText="1"/>
      <protection/>
    </xf>
    <xf numFmtId="0" fontId="22" fillId="0" borderId="18" xfId="117" applyFont="1" applyBorder="1" applyAlignment="1" applyProtection="1">
      <alignment vertical="center" wrapText="1"/>
      <protection locked="0"/>
    </xf>
    <xf numFmtId="0" fontId="5" fillId="0" borderId="0" xfId="120" applyFont="1">
      <alignment/>
      <protection/>
    </xf>
    <xf numFmtId="0" fontId="22" fillId="0" borderId="56" xfId="117" applyFont="1" applyBorder="1" applyAlignment="1" quotePrefix="1">
      <alignment horizontal="right" vertical="center"/>
      <protection/>
    </xf>
    <xf numFmtId="0" fontId="22" fillId="0" borderId="29" xfId="117" applyFont="1" applyBorder="1" applyAlignment="1">
      <alignment horizontal="centerContinuous" vertical="center" wrapText="1"/>
      <protection/>
    </xf>
    <xf numFmtId="0" fontId="14" fillId="0" borderId="37" xfId="117" applyFont="1" applyBorder="1" applyAlignment="1">
      <alignment horizontal="centerContinuous" vertical="center" wrapText="1"/>
      <protection/>
    </xf>
    <xf numFmtId="0" fontId="6" fillId="0" borderId="57" xfId="117" applyBorder="1" applyAlignment="1">
      <alignment vertical="center" wrapText="1"/>
      <protection/>
    </xf>
    <xf numFmtId="0" fontId="6" fillId="0" borderId="58" xfId="117" applyBorder="1" applyAlignment="1">
      <alignment vertical="center" wrapText="1"/>
      <protection/>
    </xf>
    <xf numFmtId="0" fontId="6" fillId="0" borderId="25" xfId="117" applyBorder="1" applyAlignment="1">
      <alignment vertical="center" wrapText="1"/>
      <protection/>
    </xf>
    <xf numFmtId="0" fontId="6" fillId="0" borderId="19" xfId="117" applyBorder="1" applyAlignment="1">
      <alignment vertical="center" wrapText="1"/>
      <protection/>
    </xf>
    <xf numFmtId="0" fontId="22" fillId="0" borderId="59" xfId="117" applyFont="1" applyBorder="1" applyAlignment="1">
      <alignment horizontal="left" vertical="center" wrapText="1"/>
      <protection/>
    </xf>
    <xf numFmtId="0" fontId="22" fillId="0" borderId="60" xfId="117" applyFont="1" applyBorder="1" applyAlignment="1">
      <alignment horizontal="left" vertical="center" wrapText="1"/>
      <protection/>
    </xf>
    <xf numFmtId="168" fontId="22" fillId="0" borderId="61" xfId="117" applyNumberFormat="1" applyFont="1" applyBorder="1" applyAlignment="1">
      <alignment horizontal="left" vertical="center" wrapText="1"/>
      <protection/>
    </xf>
    <xf numFmtId="0" fontId="22" fillId="0" borderId="53" xfId="117" applyFont="1" applyBorder="1" applyAlignment="1">
      <alignment horizontal="left" vertical="center" wrapText="1"/>
      <protection/>
    </xf>
    <xf numFmtId="0" fontId="22" fillId="0" borderId="33" xfId="117" applyFont="1" applyBorder="1" applyAlignment="1">
      <alignment horizontal="left" vertical="center" wrapText="1"/>
      <protection/>
    </xf>
    <xf numFmtId="0" fontId="22" fillId="0" borderId="0" xfId="117" applyFont="1" applyAlignment="1">
      <alignment horizontal="left" vertical="center" wrapText="1"/>
      <protection/>
    </xf>
    <xf numFmtId="0" fontId="19" fillId="0" borderId="21" xfId="117" applyFont="1" applyBorder="1" applyAlignment="1">
      <alignment vertical="center" wrapText="1"/>
      <protection/>
    </xf>
    <xf numFmtId="0" fontId="19" fillId="0" borderId="14" xfId="117" applyFont="1" applyBorder="1" applyAlignment="1">
      <alignment vertical="center" wrapText="1"/>
      <protection/>
    </xf>
    <xf numFmtId="0" fontId="19" fillId="0" borderId="23" xfId="117" applyFont="1" applyBorder="1" applyAlignment="1">
      <alignment vertical="center" wrapText="1"/>
      <protection/>
    </xf>
    <xf numFmtId="0" fontId="19" fillId="0" borderId="22" xfId="117" applyFont="1" applyBorder="1" applyAlignment="1">
      <alignment vertical="center" wrapText="1"/>
      <protection/>
    </xf>
    <xf numFmtId="0" fontId="28" fillId="0" borderId="53" xfId="117" applyFont="1" applyBorder="1" applyAlignment="1">
      <alignment vertical="center" wrapText="1"/>
      <protection/>
    </xf>
    <xf numFmtId="0" fontId="28" fillId="0" borderId="31" xfId="117" applyFont="1" applyBorder="1" applyAlignment="1">
      <alignment vertical="center" wrapText="1"/>
      <protection/>
    </xf>
    <xf numFmtId="0" fontId="17" fillId="0" borderId="41" xfId="112" applyFont="1" applyBorder="1">
      <alignment/>
      <protection/>
    </xf>
    <xf numFmtId="0" fontId="28" fillId="0" borderId="33" xfId="117" applyFont="1" applyBorder="1" applyAlignment="1">
      <alignment vertical="center" wrapText="1"/>
      <protection/>
    </xf>
    <xf numFmtId="0" fontId="28" fillId="0" borderId="21" xfId="117" applyFont="1" applyBorder="1" applyAlignment="1">
      <alignment vertical="center" wrapText="1"/>
      <protection/>
    </xf>
    <xf numFmtId="0" fontId="28" fillId="0" borderId="14" xfId="117" applyFont="1" applyBorder="1" applyAlignment="1">
      <alignment vertical="center" wrapText="1"/>
      <protection/>
    </xf>
    <xf numFmtId="0" fontId="28" fillId="0" borderId="22" xfId="117" applyFont="1" applyBorder="1" applyAlignment="1">
      <alignment vertical="center" wrapText="1"/>
      <protection/>
    </xf>
    <xf numFmtId="0" fontId="28" fillId="0" borderId="50" xfId="117" applyFont="1" applyBorder="1" applyAlignment="1">
      <alignment vertical="center" wrapText="1"/>
      <protection/>
    </xf>
    <xf numFmtId="0" fontId="18" fillId="0" borderId="50" xfId="112" applyFont="1" applyBorder="1" applyAlignment="1">
      <alignment horizontal="center"/>
      <protection/>
    </xf>
    <xf numFmtId="0" fontId="18" fillId="0" borderId="0" xfId="112" applyFont="1" applyAlignment="1">
      <alignment horizontal="center"/>
      <protection/>
    </xf>
    <xf numFmtId="0" fontId="18" fillId="0" borderId="0" xfId="112" applyFont="1">
      <alignment/>
      <protection/>
    </xf>
    <xf numFmtId="0" fontId="18" fillId="0" borderId="62" xfId="112" applyFont="1" applyBorder="1">
      <alignment/>
      <protection/>
    </xf>
    <xf numFmtId="0" fontId="18" fillId="0" borderId="43" xfId="112" applyFont="1" applyBorder="1" applyAlignment="1">
      <alignment horizontal="center"/>
      <protection/>
    </xf>
    <xf numFmtId="0" fontId="18" fillId="0" borderId="13" xfId="112" applyFont="1" applyBorder="1" applyAlignment="1">
      <alignment horizontal="center"/>
      <protection/>
    </xf>
    <xf numFmtId="0" fontId="23" fillId="0" borderId="13" xfId="112" applyFont="1" applyBorder="1">
      <alignment/>
      <protection/>
    </xf>
    <xf numFmtId="0" fontId="30" fillId="0" borderId="13" xfId="117" applyFont="1" applyBorder="1" applyAlignment="1">
      <alignment vertical="center" wrapText="1"/>
      <protection/>
    </xf>
    <xf numFmtId="168" fontId="28" fillId="0" borderId="0" xfId="117" applyNumberFormat="1" applyFont="1" applyAlignment="1">
      <alignment vertical="center" wrapText="1"/>
      <protection/>
    </xf>
    <xf numFmtId="0" fontId="28" fillId="0" borderId="17" xfId="117" applyFont="1" applyBorder="1" applyAlignment="1">
      <alignment horizontal="center" vertical="center" wrapText="1"/>
      <protection/>
    </xf>
    <xf numFmtId="168" fontId="22" fillId="0" borderId="18" xfId="117" applyNumberFormat="1" applyFont="1" applyBorder="1" applyAlignment="1">
      <alignment vertical="center" wrapText="1"/>
      <protection/>
    </xf>
    <xf numFmtId="0" fontId="22" fillId="0" borderId="25" xfId="117" applyFont="1" applyBorder="1" applyAlignment="1">
      <alignment vertical="center" wrapText="1"/>
      <protection/>
    </xf>
    <xf numFmtId="0" fontId="22" fillId="0" borderId="25" xfId="117" applyFont="1" applyBorder="1" applyAlignment="1">
      <alignment horizontal="left" vertical="center" wrapText="1"/>
      <protection/>
    </xf>
    <xf numFmtId="0" fontId="22" fillId="0" borderId="54" xfId="117" applyFont="1" applyBorder="1" applyAlignment="1">
      <alignment horizontal="left" vertical="center" wrapText="1"/>
      <protection/>
    </xf>
    <xf numFmtId="168" fontId="22" fillId="0" borderId="30" xfId="117" applyNumberFormat="1" applyFont="1" applyBorder="1" applyAlignment="1">
      <alignment horizontal="left" vertical="center" wrapText="1"/>
      <protection/>
    </xf>
    <xf numFmtId="0" fontId="31" fillId="0" borderId="42" xfId="117" applyFont="1" applyBorder="1" applyAlignment="1">
      <alignment horizontal="center" vertical="center" wrapText="1"/>
      <protection/>
    </xf>
    <xf numFmtId="0" fontId="31" fillId="0" borderId="17" xfId="117" applyFont="1" applyBorder="1" applyAlignment="1">
      <alignment horizontal="center" vertical="center" wrapText="1"/>
      <protection/>
    </xf>
    <xf numFmtId="0" fontId="14" fillId="0" borderId="17" xfId="117" applyFont="1" applyBorder="1" applyAlignment="1">
      <alignment vertical="center" wrapText="1"/>
      <protection/>
    </xf>
    <xf numFmtId="168" fontId="14" fillId="0" borderId="18" xfId="117" applyNumberFormat="1" applyFont="1" applyBorder="1" applyAlignment="1">
      <alignment vertical="center" wrapText="1"/>
      <protection/>
    </xf>
    <xf numFmtId="168" fontId="14" fillId="0" borderId="25" xfId="117" applyNumberFormat="1" applyFont="1" applyBorder="1" applyAlignment="1">
      <alignment vertical="center" wrapText="1"/>
      <protection/>
    </xf>
    <xf numFmtId="0" fontId="14" fillId="0" borderId="25" xfId="117" applyFont="1" applyBorder="1" applyAlignment="1">
      <alignment vertical="center" wrapText="1"/>
      <protection/>
    </xf>
    <xf numFmtId="0" fontId="25" fillId="0" borderId="43" xfId="117" applyFont="1" applyBorder="1" applyAlignment="1">
      <alignment horizontal="center" vertical="center" wrapText="1"/>
      <protection/>
    </xf>
    <xf numFmtId="0" fontId="25" fillId="0" borderId="13" xfId="117" applyFont="1" applyBorder="1" applyAlignment="1">
      <alignment horizontal="center" vertical="center" wrapText="1"/>
      <protection/>
    </xf>
    <xf numFmtId="168" fontId="6" fillId="0" borderId="53" xfId="117" applyNumberFormat="1" applyBorder="1" applyAlignment="1">
      <alignment vertical="center" wrapText="1"/>
      <protection/>
    </xf>
    <xf numFmtId="168" fontId="6" fillId="0" borderId="31" xfId="117" applyNumberFormat="1" applyBorder="1" applyAlignment="1">
      <alignment vertical="center" wrapText="1"/>
      <protection/>
    </xf>
    <xf numFmtId="168" fontId="6" fillId="0" borderId="14" xfId="117" applyNumberFormat="1" applyBorder="1" applyAlignment="1">
      <alignment vertical="center" wrapText="1"/>
      <protection/>
    </xf>
    <xf numFmtId="168" fontId="14" fillId="0" borderId="19" xfId="117" applyNumberFormat="1" applyFont="1" applyBorder="1" applyAlignment="1">
      <alignment vertical="center" wrapText="1"/>
      <protection/>
    </xf>
    <xf numFmtId="168" fontId="14" fillId="0" borderId="30" xfId="117" applyNumberFormat="1" applyFont="1" applyBorder="1" applyAlignment="1">
      <alignment vertical="center" wrapText="1"/>
      <protection/>
    </xf>
    <xf numFmtId="168" fontId="6" fillId="0" borderId="33" xfId="117" applyNumberFormat="1" applyBorder="1" applyAlignment="1">
      <alignment vertical="center" wrapText="1"/>
      <protection/>
    </xf>
    <xf numFmtId="168" fontId="6" fillId="0" borderId="21" xfId="117" applyNumberFormat="1" applyBorder="1" applyAlignment="1">
      <alignment vertical="center" wrapText="1"/>
      <protection/>
    </xf>
    <xf numFmtId="168" fontId="6" fillId="0" borderId="27" xfId="117" applyNumberFormat="1" applyBorder="1" applyAlignment="1">
      <alignment vertical="center" wrapText="1"/>
      <protection/>
    </xf>
    <xf numFmtId="0" fontId="25" fillId="0" borderId="47" xfId="117" applyFont="1" applyBorder="1" applyAlignment="1">
      <alignment horizontal="center" vertical="center" wrapText="1"/>
      <protection/>
    </xf>
    <xf numFmtId="0" fontId="25" fillId="0" borderId="48" xfId="117" applyFont="1" applyBorder="1" applyAlignment="1">
      <alignment horizontal="center" vertical="center" wrapText="1"/>
      <protection/>
    </xf>
    <xf numFmtId="168" fontId="6" fillId="0" borderId="49" xfId="117" applyNumberFormat="1" applyBorder="1" applyAlignment="1" applyProtection="1">
      <alignment vertical="center" wrapText="1"/>
      <protection locked="0"/>
    </xf>
    <xf numFmtId="168" fontId="6" fillId="0" borderId="50" xfId="117" applyNumberFormat="1" applyBorder="1" applyAlignment="1">
      <alignment vertical="center" wrapText="1"/>
      <protection/>
    </xf>
    <xf numFmtId="0" fontId="6" fillId="0" borderId="50" xfId="117" applyBorder="1" applyAlignment="1">
      <alignment vertical="center" wrapText="1"/>
      <protection/>
    </xf>
    <xf numFmtId="168" fontId="6" fillId="0" borderId="51" xfId="117" applyNumberFormat="1" applyBorder="1" applyAlignment="1" applyProtection="1">
      <alignment vertical="center" wrapText="1"/>
      <protection locked="0"/>
    </xf>
    <xf numFmtId="0" fontId="25" fillId="0" borderId="44" xfId="117" applyFont="1" applyBorder="1" applyAlignment="1">
      <alignment horizontal="center" vertical="center" wrapText="1"/>
      <protection/>
    </xf>
    <xf numFmtId="0" fontId="25" fillId="0" borderId="26" xfId="117" applyFont="1" applyBorder="1" applyAlignment="1">
      <alignment horizontal="center" vertical="center" wrapText="1"/>
      <protection/>
    </xf>
    <xf numFmtId="0" fontId="6" fillId="0" borderId="26" xfId="117" applyBorder="1" applyAlignment="1">
      <alignment vertical="center" wrapText="1"/>
      <protection/>
    </xf>
    <xf numFmtId="168" fontId="6" fillId="0" borderId="29" xfId="117" applyNumberFormat="1" applyBorder="1" applyAlignment="1">
      <alignment vertical="center" wrapText="1"/>
      <protection/>
    </xf>
    <xf numFmtId="168" fontId="6" fillId="0" borderId="24" xfId="117" applyNumberFormat="1" applyBorder="1" applyAlignment="1">
      <alignment vertical="center" wrapText="1"/>
      <protection/>
    </xf>
    <xf numFmtId="0" fontId="25" fillId="0" borderId="42" xfId="117" applyFont="1" applyBorder="1" applyAlignment="1">
      <alignment horizontal="center" vertical="center" wrapText="1"/>
      <protection/>
    </xf>
    <xf numFmtId="168" fontId="6" fillId="0" borderId="25" xfId="117" applyNumberFormat="1" applyBorder="1" applyAlignment="1">
      <alignment vertical="center" wrapText="1"/>
      <protection/>
    </xf>
    <xf numFmtId="168" fontId="6" fillId="0" borderId="19" xfId="117" applyNumberFormat="1" applyBorder="1" applyAlignment="1">
      <alignment vertical="center" wrapText="1"/>
      <protection/>
    </xf>
    <xf numFmtId="0" fontId="31" fillId="0" borderId="63" xfId="117" applyFont="1" applyBorder="1" applyAlignment="1">
      <alignment horizontal="center" vertical="center" wrapText="1"/>
      <protection/>
    </xf>
    <xf numFmtId="0" fontId="31" fillId="0" borderId="57" xfId="117" applyFont="1" applyBorder="1" applyAlignment="1">
      <alignment horizontal="center" vertical="center" wrapText="1"/>
      <protection/>
    </xf>
    <xf numFmtId="0" fontId="14" fillId="0" borderId="57" xfId="117" applyFont="1" applyBorder="1" applyAlignment="1">
      <alignment vertical="center" wrapText="1"/>
      <protection/>
    </xf>
    <xf numFmtId="168" fontId="14" fillId="0" borderId="58" xfId="117" applyNumberFormat="1" applyFont="1" applyBorder="1" applyAlignment="1">
      <alignment vertical="center" wrapText="1"/>
      <protection/>
    </xf>
    <xf numFmtId="0" fontId="25" fillId="0" borderId="64" xfId="117" applyFont="1" applyBorder="1" applyAlignment="1">
      <alignment horizontal="center" vertical="center" wrapText="1"/>
      <protection/>
    </xf>
    <xf numFmtId="0" fontId="25" fillId="0" borderId="16" xfId="117" applyFont="1" applyBorder="1" applyAlignment="1">
      <alignment horizontal="center" vertical="center" wrapText="1"/>
      <protection/>
    </xf>
    <xf numFmtId="0" fontId="6" fillId="0" borderId="16" xfId="117" applyBorder="1" applyAlignment="1">
      <alignment vertical="center" wrapText="1"/>
      <protection/>
    </xf>
    <xf numFmtId="168" fontId="6" fillId="0" borderId="56" xfId="117" applyNumberFormat="1" applyBorder="1" applyAlignment="1" applyProtection="1">
      <alignment vertical="center" wrapText="1"/>
      <protection locked="0"/>
    </xf>
    <xf numFmtId="168" fontId="6" fillId="0" borderId="0" xfId="117" applyNumberFormat="1" applyAlignment="1">
      <alignment vertical="center" wrapText="1"/>
      <protection/>
    </xf>
    <xf numFmtId="168" fontId="14" fillId="0" borderId="20" xfId="117" applyNumberFormat="1" applyFont="1" applyBorder="1" applyAlignment="1">
      <alignment vertical="center" wrapText="1"/>
      <protection/>
    </xf>
    <xf numFmtId="168" fontId="14" fillId="0" borderId="65" xfId="117" applyNumberFormat="1" applyFont="1" applyBorder="1" applyAlignment="1">
      <alignment vertical="center" wrapText="1"/>
      <protection/>
    </xf>
    <xf numFmtId="0" fontId="6" fillId="0" borderId="48" xfId="117" applyBorder="1" applyAlignment="1">
      <alignment vertical="center" wrapText="1"/>
      <protection/>
    </xf>
    <xf numFmtId="168" fontId="6" fillId="0" borderId="62" xfId="117" applyNumberFormat="1" applyBorder="1" applyAlignment="1">
      <alignment vertical="center" wrapText="1"/>
      <protection/>
    </xf>
    <xf numFmtId="0" fontId="25" fillId="0" borderId="66" xfId="117" applyFont="1" applyBorder="1" applyAlignment="1">
      <alignment horizontal="center" vertical="center" wrapText="1"/>
      <protection/>
    </xf>
    <xf numFmtId="0" fontId="25" fillId="0" borderId="35" xfId="117" applyFont="1" applyBorder="1" applyAlignment="1">
      <alignment horizontal="center" vertical="center" wrapText="1"/>
      <protection/>
    </xf>
    <xf numFmtId="0" fontId="6" fillId="0" borderId="35" xfId="117" applyBorder="1" applyAlignment="1">
      <alignment vertical="center" wrapText="1"/>
      <protection/>
    </xf>
    <xf numFmtId="0" fontId="25" fillId="0" borderId="63" xfId="117" applyFont="1" applyBorder="1" applyAlignment="1">
      <alignment horizontal="center" vertical="center" wrapText="1"/>
      <protection/>
    </xf>
    <xf numFmtId="168" fontId="14" fillId="0" borderId="24" xfId="117" applyNumberFormat="1" applyFont="1" applyBorder="1" applyAlignment="1">
      <alignment vertical="center" wrapText="1"/>
      <protection/>
    </xf>
    <xf numFmtId="0" fontId="25" fillId="0" borderId="57" xfId="117" applyFont="1" applyBorder="1" applyAlignment="1">
      <alignment horizontal="center" vertical="center" wrapText="1"/>
      <protection/>
    </xf>
    <xf numFmtId="0" fontId="6" fillId="0" borderId="24" xfId="117" applyBorder="1" applyAlignment="1">
      <alignment vertical="center" wrapText="1"/>
      <protection/>
    </xf>
    <xf numFmtId="168" fontId="6" fillId="0" borderId="32" xfId="117" applyNumberFormat="1" applyBorder="1" applyAlignment="1">
      <alignment vertical="center" wrapText="1"/>
      <protection/>
    </xf>
    <xf numFmtId="168" fontId="6" fillId="0" borderId="67" xfId="117" applyNumberFormat="1" applyBorder="1" applyAlignment="1">
      <alignment vertical="center" wrapText="1"/>
      <protection/>
    </xf>
    <xf numFmtId="168" fontId="6" fillId="0" borderId="20" xfId="117" applyNumberFormat="1" applyBorder="1" applyAlignment="1">
      <alignment vertical="center" wrapText="1"/>
      <protection/>
    </xf>
    <xf numFmtId="0" fontId="23" fillId="0" borderId="41" xfId="112" applyFont="1" applyBorder="1">
      <alignment/>
      <protection/>
    </xf>
    <xf numFmtId="168" fontId="6" fillId="0" borderId="58" xfId="117" applyNumberFormat="1" applyBorder="1" applyAlignment="1" applyProtection="1">
      <alignment vertical="center" wrapText="1"/>
      <protection locked="0"/>
    </xf>
    <xf numFmtId="168" fontId="22" fillId="0" borderId="19" xfId="117" applyNumberFormat="1" applyFont="1" applyBorder="1" applyAlignment="1">
      <alignment vertical="center" wrapText="1"/>
      <protection/>
    </xf>
    <xf numFmtId="168" fontId="22" fillId="0" borderId="25" xfId="117" applyNumberFormat="1" applyFont="1" applyBorder="1" applyAlignment="1">
      <alignment vertical="center" wrapText="1"/>
      <protection/>
    </xf>
    <xf numFmtId="168" fontId="6" fillId="0" borderId="68" xfId="117" applyNumberFormat="1" applyBorder="1" applyAlignment="1">
      <alignment vertical="center" wrapText="1"/>
      <protection/>
    </xf>
    <xf numFmtId="168" fontId="19" fillId="0" borderId="23" xfId="117" applyNumberFormat="1" applyFont="1" applyBorder="1" applyAlignment="1">
      <alignment vertical="center" wrapText="1"/>
      <protection/>
    </xf>
    <xf numFmtId="168" fontId="19" fillId="0" borderId="22" xfId="117" applyNumberFormat="1" applyFont="1" applyBorder="1" applyAlignment="1">
      <alignment vertical="center" wrapText="1"/>
      <protection/>
    </xf>
    <xf numFmtId="168" fontId="14" fillId="0" borderId="25" xfId="117" applyNumberFormat="1" applyFont="1" applyBorder="1" applyAlignment="1">
      <alignment vertical="center" wrapText="1"/>
      <protection/>
    </xf>
    <xf numFmtId="168" fontId="14" fillId="0" borderId="19" xfId="117" applyNumberFormat="1" applyFont="1" applyBorder="1" applyAlignment="1">
      <alignment vertical="center" wrapText="1"/>
      <protection/>
    </xf>
    <xf numFmtId="9" fontId="14" fillId="0" borderId="19" xfId="132" applyFont="1" applyBorder="1" applyAlignment="1">
      <alignment vertical="center" wrapText="1"/>
    </xf>
    <xf numFmtId="168" fontId="28" fillId="0" borderId="53" xfId="117" applyNumberFormat="1" applyFont="1" applyBorder="1" applyAlignment="1">
      <alignment vertical="center" wrapText="1"/>
      <protection/>
    </xf>
    <xf numFmtId="168" fontId="28" fillId="0" borderId="33" xfId="117" applyNumberFormat="1" applyFont="1" applyBorder="1" applyAlignment="1">
      <alignment vertical="center" wrapText="1"/>
      <protection/>
    </xf>
    <xf numFmtId="168" fontId="6" fillId="0" borderId="21" xfId="117" applyNumberFormat="1" applyFont="1" applyBorder="1" applyAlignment="1">
      <alignment vertical="center" wrapText="1"/>
      <protection/>
    </xf>
    <xf numFmtId="168" fontId="6" fillId="0" borderId="14" xfId="117" applyNumberFormat="1" applyFont="1" applyBorder="1" applyAlignment="1">
      <alignment vertical="center" wrapText="1"/>
      <protection/>
    </xf>
    <xf numFmtId="168" fontId="6" fillId="0" borderId="23" xfId="117" applyNumberFormat="1" applyFont="1" applyBorder="1" applyAlignment="1">
      <alignment vertical="center" wrapText="1"/>
      <protection/>
    </xf>
    <xf numFmtId="168" fontId="6" fillId="0" borderId="22" xfId="117" applyNumberFormat="1" applyFont="1" applyBorder="1" applyAlignment="1">
      <alignment vertical="center" wrapText="1"/>
      <protection/>
    </xf>
    <xf numFmtId="168" fontId="6" fillId="0" borderId="50" xfId="117" applyNumberFormat="1" applyFont="1" applyBorder="1" applyAlignment="1">
      <alignment vertical="center" wrapText="1"/>
      <protection/>
    </xf>
    <xf numFmtId="168" fontId="6" fillId="0" borderId="28" xfId="117" applyNumberFormat="1" applyFont="1" applyBorder="1" applyAlignment="1">
      <alignment vertical="center" wrapText="1"/>
      <protection/>
    </xf>
    <xf numFmtId="168" fontId="28" fillId="0" borderId="21" xfId="117" applyNumberFormat="1" applyFont="1" applyBorder="1" applyAlignment="1">
      <alignment vertical="center" wrapText="1"/>
      <protection/>
    </xf>
    <xf numFmtId="168" fontId="28" fillId="0" borderId="14" xfId="117" applyNumberFormat="1" applyFont="1" applyBorder="1" applyAlignment="1">
      <alignment vertical="center" wrapText="1"/>
      <protection/>
    </xf>
    <xf numFmtId="168" fontId="14" fillId="0" borderId="21" xfId="117" applyNumberFormat="1" applyFont="1" applyBorder="1" applyAlignment="1">
      <alignment vertical="center" wrapText="1"/>
      <protection/>
    </xf>
    <xf numFmtId="168" fontId="14" fillId="0" borderId="14" xfId="117" applyNumberFormat="1" applyFont="1" applyBorder="1" applyAlignment="1">
      <alignment vertical="center" wrapText="1"/>
      <protection/>
    </xf>
    <xf numFmtId="0" fontId="14" fillId="0" borderId="21" xfId="117" applyFont="1" applyBorder="1" applyAlignment="1">
      <alignment vertical="center" wrapText="1"/>
      <protection/>
    </xf>
    <xf numFmtId="168" fontId="14" fillId="0" borderId="29" xfId="117" applyNumberFormat="1" applyFont="1" applyBorder="1" applyAlignment="1">
      <alignment vertical="center" wrapText="1"/>
      <protection/>
    </xf>
    <xf numFmtId="0" fontId="14" fillId="0" borderId="29" xfId="117" applyFont="1" applyBorder="1" applyAlignment="1">
      <alignment vertical="center" wrapText="1"/>
      <protection/>
    </xf>
    <xf numFmtId="168" fontId="14" fillId="0" borderId="53" xfId="117" applyNumberFormat="1" applyFont="1" applyBorder="1" applyAlignment="1">
      <alignment vertical="center" wrapText="1"/>
      <protection/>
    </xf>
    <xf numFmtId="168" fontId="14" fillId="0" borderId="33" xfId="117" applyNumberFormat="1" applyFont="1" applyBorder="1" applyAlignment="1">
      <alignment vertical="center" wrapText="1"/>
      <protection/>
    </xf>
    <xf numFmtId="0" fontId="14" fillId="0" borderId="53" xfId="117" applyFont="1" applyBorder="1" applyAlignment="1">
      <alignment vertical="center" wrapText="1"/>
      <protection/>
    </xf>
    <xf numFmtId="0" fontId="18" fillId="0" borderId="46" xfId="112" applyFont="1" applyBorder="1" applyAlignment="1">
      <alignment horizontal="center"/>
      <protection/>
    </xf>
    <xf numFmtId="0" fontId="18" fillId="0" borderId="41" xfId="112" applyFont="1" applyBorder="1" applyAlignment="1">
      <alignment horizontal="center"/>
      <protection/>
    </xf>
    <xf numFmtId="168" fontId="28" fillId="0" borderId="50" xfId="117" applyNumberFormat="1" applyFont="1" applyBorder="1" applyAlignment="1">
      <alignment vertical="center" wrapText="1"/>
      <protection/>
    </xf>
    <xf numFmtId="168" fontId="28" fillId="0" borderId="28" xfId="117" applyNumberFormat="1" applyFont="1" applyBorder="1" applyAlignment="1">
      <alignment vertical="center" wrapText="1"/>
      <protection/>
    </xf>
    <xf numFmtId="168" fontId="22" fillId="0" borderId="25" xfId="117" applyNumberFormat="1" applyFont="1" applyBorder="1" applyAlignment="1">
      <alignment horizontal="left" vertical="center" wrapText="1"/>
      <protection/>
    </xf>
    <xf numFmtId="168" fontId="22" fillId="0" borderId="19" xfId="117" applyNumberFormat="1" applyFont="1" applyBorder="1" applyAlignment="1">
      <alignment horizontal="left" vertical="center" wrapText="1"/>
      <protection/>
    </xf>
    <xf numFmtId="168" fontId="14" fillId="0" borderId="69" xfId="117" applyNumberFormat="1" applyFont="1" applyBorder="1" applyAlignment="1">
      <alignment vertical="center" wrapText="1"/>
      <protection/>
    </xf>
    <xf numFmtId="0" fontId="14" fillId="0" borderId="55" xfId="117" applyFont="1" applyBorder="1" applyAlignment="1">
      <alignment vertical="center" wrapText="1"/>
      <protection/>
    </xf>
    <xf numFmtId="0" fontId="25" fillId="0" borderId="46" xfId="117" applyFont="1" applyBorder="1" applyAlignment="1">
      <alignment horizontal="center" vertical="center" wrapText="1"/>
      <protection/>
    </xf>
    <xf numFmtId="168" fontId="17" fillId="0" borderId="15" xfId="80" applyNumberFormat="1" applyFont="1" applyBorder="1" applyAlignment="1">
      <alignment/>
    </xf>
    <xf numFmtId="168" fontId="6" fillId="0" borderId="30" xfId="117" applyNumberFormat="1" applyBorder="1" applyAlignment="1">
      <alignment vertical="center" wrapText="1"/>
      <protection/>
    </xf>
    <xf numFmtId="0" fontId="6" fillId="0" borderId="29" xfId="117" applyBorder="1" applyAlignment="1">
      <alignment vertical="center" wrapText="1"/>
      <protection/>
    </xf>
    <xf numFmtId="0" fontId="6" fillId="0" borderId="32" xfId="117" applyBorder="1" applyAlignment="1">
      <alignment vertical="center" wrapText="1"/>
      <protection/>
    </xf>
    <xf numFmtId="0" fontId="2" fillId="0" borderId="0" xfId="112">
      <alignment/>
      <protection/>
    </xf>
    <xf numFmtId="0" fontId="32" fillId="0" borderId="13" xfId="112" applyFont="1" applyBorder="1">
      <alignment/>
      <protection/>
    </xf>
    <xf numFmtId="168" fontId="17" fillId="0" borderId="27" xfId="112" applyNumberFormat="1" applyFont="1" applyBorder="1">
      <alignment/>
      <protection/>
    </xf>
    <xf numFmtId="168" fontId="14" fillId="0" borderId="14" xfId="117" applyNumberFormat="1" applyFont="1" applyBorder="1" applyAlignment="1">
      <alignment vertical="center" wrapText="1"/>
      <protection/>
    </xf>
    <xf numFmtId="0" fontId="17" fillId="0" borderId="43" xfId="117" applyFont="1" applyBorder="1" applyAlignment="1">
      <alignment horizontal="center" vertical="center" wrapText="1"/>
      <protection/>
    </xf>
    <xf numFmtId="0" fontId="17" fillId="0" borderId="13" xfId="117" applyFont="1" applyBorder="1" applyAlignment="1">
      <alignment horizontal="center" vertical="center" wrapText="1"/>
      <protection/>
    </xf>
    <xf numFmtId="0" fontId="17" fillId="0" borderId="64" xfId="117" applyFont="1" applyBorder="1" applyAlignment="1">
      <alignment horizontal="center" vertical="center" wrapText="1"/>
      <protection/>
    </xf>
    <xf numFmtId="0" fontId="17" fillId="0" borderId="16" xfId="117" applyFont="1" applyBorder="1" applyAlignment="1">
      <alignment horizontal="center" vertical="center" wrapText="1"/>
      <protection/>
    </xf>
    <xf numFmtId="0" fontId="22" fillId="0" borderId="54" xfId="117" applyFont="1" applyBorder="1" applyAlignment="1">
      <alignment vertical="center" wrapText="1"/>
      <protection/>
    </xf>
    <xf numFmtId="168" fontId="22" fillId="0" borderId="30" xfId="117" applyNumberFormat="1" applyFont="1" applyBorder="1" applyAlignment="1">
      <alignment vertical="center" wrapText="1"/>
      <protection/>
    </xf>
    <xf numFmtId="0" fontId="6" fillId="0" borderId="62" xfId="117" applyBorder="1" applyAlignment="1">
      <alignment vertical="center" wrapText="1"/>
      <protection/>
    </xf>
    <xf numFmtId="0" fontId="17" fillId="0" borderId="27" xfId="112" applyFont="1" applyBorder="1">
      <alignment/>
      <protection/>
    </xf>
    <xf numFmtId="0" fontId="6" fillId="0" borderId="27" xfId="117" applyBorder="1" applyAlignment="1">
      <alignment vertical="center" wrapText="1"/>
      <protection/>
    </xf>
    <xf numFmtId="0" fontId="22" fillId="0" borderId="60" xfId="117" applyFont="1" applyBorder="1" applyAlignment="1">
      <alignment horizontal="center" vertical="center" wrapText="1"/>
      <protection/>
    </xf>
    <xf numFmtId="0" fontId="6" fillId="0" borderId="68" xfId="117" applyBorder="1" applyAlignment="1">
      <alignment vertical="center" wrapText="1"/>
      <protection/>
    </xf>
    <xf numFmtId="0" fontId="6" fillId="0" borderId="33" xfId="117" applyBorder="1" applyAlignment="1">
      <alignment vertical="center" wrapText="1"/>
      <protection/>
    </xf>
    <xf numFmtId="0" fontId="6" fillId="0" borderId="13" xfId="117" applyFont="1" applyBorder="1" applyAlignment="1">
      <alignment vertical="center" wrapText="1"/>
      <protection/>
    </xf>
    <xf numFmtId="0" fontId="6" fillId="0" borderId="70" xfId="117" applyBorder="1" applyAlignment="1">
      <alignment vertical="center" wrapText="1"/>
      <protection/>
    </xf>
    <xf numFmtId="0" fontId="0" fillId="0" borderId="0" xfId="112" applyFont="1">
      <alignment/>
      <protection/>
    </xf>
    <xf numFmtId="0" fontId="22" fillId="0" borderId="16" xfId="117" applyFont="1" applyBorder="1" applyAlignment="1" applyProtection="1">
      <alignment horizontal="left" vertical="center"/>
      <protection locked="0"/>
    </xf>
    <xf numFmtId="0" fontId="14" fillId="0" borderId="59" xfId="117" applyFont="1" applyBorder="1" applyAlignment="1">
      <alignment horizontal="center" vertical="center" wrapText="1"/>
      <protection/>
    </xf>
    <xf numFmtId="0" fontId="14" fillId="0" borderId="60" xfId="117" applyFont="1" applyBorder="1" applyAlignment="1">
      <alignment horizontal="center" vertical="center" wrapText="1"/>
      <protection/>
    </xf>
    <xf numFmtId="0" fontId="22" fillId="0" borderId="67" xfId="117" applyFont="1" applyBorder="1" applyAlignment="1">
      <alignment horizontal="center" vertical="center" wrapText="1"/>
      <protection/>
    </xf>
    <xf numFmtId="0" fontId="17" fillId="0" borderId="14" xfId="112" applyFont="1" applyBorder="1">
      <alignment/>
      <protection/>
    </xf>
    <xf numFmtId="0" fontId="17" fillId="0" borderId="68" xfId="112" applyFont="1" applyBorder="1">
      <alignment/>
      <protection/>
    </xf>
    <xf numFmtId="168" fontId="17" fillId="0" borderId="14" xfId="112" applyNumberFormat="1" applyFont="1" applyBorder="1">
      <alignment/>
      <protection/>
    </xf>
    <xf numFmtId="168" fontId="17" fillId="0" borderId="24" xfId="112" applyNumberFormat="1" applyFont="1" applyBorder="1">
      <alignment/>
      <protection/>
    </xf>
    <xf numFmtId="168" fontId="17" fillId="0" borderId="71" xfId="112" applyNumberFormat="1" applyFont="1" applyBorder="1">
      <alignment/>
      <protection/>
    </xf>
    <xf numFmtId="168" fontId="18" fillId="0" borderId="14" xfId="112" applyNumberFormat="1" applyFont="1" applyBorder="1">
      <alignment/>
      <protection/>
    </xf>
    <xf numFmtId="0" fontId="18" fillId="0" borderId="68" xfId="112" applyFont="1" applyBorder="1">
      <alignment/>
      <protection/>
    </xf>
    <xf numFmtId="0" fontId="18" fillId="0" borderId="72" xfId="112" applyFont="1" applyBorder="1">
      <alignment/>
      <protection/>
    </xf>
    <xf numFmtId="0" fontId="17" fillId="0" borderId="64" xfId="112" applyFont="1" applyBorder="1" applyAlignment="1">
      <alignment horizontal="center"/>
      <protection/>
    </xf>
    <xf numFmtId="0" fontId="17" fillId="0" borderId="16" xfId="112" applyFont="1" applyBorder="1" applyAlignment="1">
      <alignment horizontal="center"/>
      <protection/>
    </xf>
    <xf numFmtId="0" fontId="23" fillId="0" borderId="16" xfId="112" applyFont="1" applyBorder="1">
      <alignment/>
      <protection/>
    </xf>
    <xf numFmtId="168" fontId="23" fillId="0" borderId="56" xfId="80" applyNumberFormat="1" applyFont="1" applyBorder="1" applyAlignment="1">
      <alignment/>
    </xf>
    <xf numFmtId="0" fontId="23" fillId="0" borderId="52" xfId="117" applyFont="1" applyBorder="1" applyAlignment="1">
      <alignment horizontal="center" vertical="center" wrapText="1"/>
      <protection/>
    </xf>
    <xf numFmtId="0" fontId="23" fillId="0" borderId="39" xfId="117" applyFont="1" applyBorder="1" applyAlignment="1">
      <alignment horizontal="center" vertical="center" wrapText="1"/>
      <protection/>
    </xf>
    <xf numFmtId="0" fontId="22" fillId="0" borderId="39" xfId="117" applyFont="1" applyBorder="1" applyAlignment="1">
      <alignment horizontal="left" vertical="center" wrapText="1"/>
      <protection/>
    </xf>
    <xf numFmtId="168" fontId="22" fillId="0" borderId="40" xfId="117" applyNumberFormat="1" applyFont="1" applyBorder="1" applyAlignment="1">
      <alignment horizontal="left" vertical="center" wrapText="1"/>
      <protection/>
    </xf>
    <xf numFmtId="168" fontId="17" fillId="0" borderId="19" xfId="112" applyNumberFormat="1" applyFont="1" applyBorder="1">
      <alignment/>
      <protection/>
    </xf>
    <xf numFmtId="168" fontId="17" fillId="0" borderId="30" xfId="112" applyNumberFormat="1" applyFont="1" applyBorder="1">
      <alignment/>
      <protection/>
    </xf>
    <xf numFmtId="0" fontId="17" fillId="0" borderId="42" xfId="117" applyFont="1" applyBorder="1" applyAlignment="1">
      <alignment horizontal="center" vertical="center" wrapText="1"/>
      <protection/>
    </xf>
    <xf numFmtId="0" fontId="16" fillId="0" borderId="17" xfId="117" applyFont="1" applyBorder="1" applyAlignment="1">
      <alignment horizontal="center" vertical="center" wrapText="1"/>
      <protection/>
    </xf>
    <xf numFmtId="0" fontId="17" fillId="0" borderId="46" xfId="117" applyFont="1" applyBorder="1" applyAlignment="1">
      <alignment horizontal="center" vertical="center" wrapText="1"/>
      <protection/>
    </xf>
    <xf numFmtId="0" fontId="17" fillId="0" borderId="41" xfId="117" applyFont="1" applyBorder="1" applyAlignment="1">
      <alignment horizontal="center" vertical="center" wrapText="1"/>
      <protection/>
    </xf>
    <xf numFmtId="0" fontId="6" fillId="0" borderId="41" xfId="117" applyFont="1" applyBorder="1" applyAlignment="1">
      <alignment vertical="center" wrapText="1"/>
      <protection/>
    </xf>
    <xf numFmtId="0" fontId="17" fillId="0" borderId="47" xfId="117" applyFont="1" applyBorder="1" applyAlignment="1">
      <alignment horizontal="center" vertical="center" wrapText="1"/>
      <protection/>
    </xf>
    <xf numFmtId="0" fontId="17" fillId="0" borderId="48" xfId="117" applyFont="1" applyBorder="1" applyAlignment="1">
      <alignment horizontal="center" vertical="center" wrapText="1"/>
      <protection/>
    </xf>
    <xf numFmtId="0" fontId="17" fillId="0" borderId="44" xfId="117" applyFont="1" applyBorder="1" applyAlignment="1">
      <alignment horizontal="center" vertical="center" wrapText="1"/>
      <protection/>
    </xf>
    <xf numFmtId="0" fontId="17" fillId="0" borderId="26" xfId="117" applyFont="1" applyBorder="1" applyAlignment="1">
      <alignment horizontal="center" vertical="center" wrapText="1"/>
      <protection/>
    </xf>
    <xf numFmtId="0" fontId="6" fillId="0" borderId="26" xfId="117" applyFont="1" applyBorder="1" applyAlignment="1">
      <alignment vertical="center" wrapText="1"/>
      <protection/>
    </xf>
    <xf numFmtId="168" fontId="2" fillId="0" borderId="0" xfId="112" applyNumberFormat="1">
      <alignment/>
      <protection/>
    </xf>
    <xf numFmtId="168" fontId="23" fillId="0" borderId="56" xfId="112" applyNumberFormat="1" applyFont="1" applyBorder="1">
      <alignment/>
      <protection/>
    </xf>
    <xf numFmtId="0" fontId="22" fillId="0" borderId="56" xfId="117" applyFont="1" applyBorder="1" applyAlignment="1" applyProtection="1" quotePrefix="1">
      <alignment horizontal="right" vertical="center"/>
      <protection locked="0"/>
    </xf>
    <xf numFmtId="0" fontId="22" fillId="0" borderId="52" xfId="117" applyFont="1" applyBorder="1" applyAlignment="1">
      <alignment horizontal="center" vertical="center" wrapText="1"/>
      <protection/>
    </xf>
    <xf numFmtId="0" fontId="22" fillId="0" borderId="31" xfId="117" applyFont="1" applyBorder="1" applyAlignment="1">
      <alignment horizontal="center" vertical="center" wrapText="1"/>
      <protection/>
    </xf>
    <xf numFmtId="0" fontId="17" fillId="0" borderId="73" xfId="112" applyFont="1" applyBorder="1" applyAlignment="1">
      <alignment horizontal="center"/>
      <protection/>
    </xf>
    <xf numFmtId="0" fontId="23" fillId="0" borderId="43" xfId="112" applyFont="1" applyBorder="1">
      <alignment/>
      <protection/>
    </xf>
    <xf numFmtId="0" fontId="16" fillId="0" borderId="43" xfId="112" applyFont="1" applyBorder="1">
      <alignment/>
      <protection/>
    </xf>
    <xf numFmtId="0" fontId="17" fillId="0" borderId="15" xfId="112" applyFont="1" applyBorder="1" applyAlignment="1">
      <alignment horizontal="center"/>
      <protection/>
    </xf>
    <xf numFmtId="0" fontId="17" fillId="0" borderId="74" xfId="112" applyFont="1" applyBorder="1">
      <alignment/>
      <protection/>
    </xf>
    <xf numFmtId="0" fontId="17" fillId="0" borderId="75" xfId="112" applyFont="1" applyBorder="1" applyAlignment="1">
      <alignment horizontal="center"/>
      <protection/>
    </xf>
    <xf numFmtId="0" fontId="17" fillId="0" borderId="44" xfId="112" applyFont="1" applyBorder="1">
      <alignment/>
      <protection/>
    </xf>
    <xf numFmtId="0" fontId="17" fillId="0" borderId="24" xfId="112" applyFont="1" applyBorder="1">
      <alignment/>
      <protection/>
    </xf>
    <xf numFmtId="0" fontId="18" fillId="0" borderId="76" xfId="112" applyFont="1" applyBorder="1" applyAlignment="1">
      <alignment horizontal="center"/>
      <protection/>
    </xf>
    <xf numFmtId="0" fontId="18" fillId="0" borderId="42" xfId="112" applyFont="1" applyBorder="1">
      <alignment/>
      <protection/>
    </xf>
    <xf numFmtId="0" fontId="17" fillId="0" borderId="77" xfId="112" applyFont="1" applyBorder="1" applyAlignment="1">
      <alignment horizontal="center"/>
      <protection/>
    </xf>
    <xf numFmtId="0" fontId="16" fillId="0" borderId="46" xfId="112" applyFont="1" applyBorder="1">
      <alignment/>
      <protection/>
    </xf>
    <xf numFmtId="168" fontId="17" fillId="0" borderId="67" xfId="112" applyNumberFormat="1" applyFont="1" applyBorder="1">
      <alignment/>
      <protection/>
    </xf>
    <xf numFmtId="168" fontId="17" fillId="0" borderId="31" xfId="112" applyNumberFormat="1" applyFont="1" applyBorder="1">
      <alignment/>
      <protection/>
    </xf>
    <xf numFmtId="0" fontId="17" fillId="0" borderId="31" xfId="112" applyFont="1" applyBorder="1">
      <alignment/>
      <protection/>
    </xf>
    <xf numFmtId="0" fontId="17" fillId="0" borderId="43" xfId="112" applyFont="1" applyBorder="1">
      <alignment/>
      <protection/>
    </xf>
    <xf numFmtId="168" fontId="17" fillId="0" borderId="22" xfId="112" applyNumberFormat="1" applyFont="1" applyBorder="1">
      <alignment/>
      <protection/>
    </xf>
    <xf numFmtId="0" fontId="17" fillId="0" borderId="22" xfId="112" applyFont="1" applyBorder="1">
      <alignment/>
      <protection/>
    </xf>
    <xf numFmtId="0" fontId="18" fillId="0" borderId="43" xfId="112" applyFont="1" applyBorder="1">
      <alignment/>
      <protection/>
    </xf>
    <xf numFmtId="168" fontId="18" fillId="0" borderId="27" xfId="112" applyNumberFormat="1" applyFont="1" applyBorder="1">
      <alignment/>
      <protection/>
    </xf>
    <xf numFmtId="0" fontId="18" fillId="0" borderId="14" xfId="112" applyFont="1" applyBorder="1">
      <alignment/>
      <protection/>
    </xf>
    <xf numFmtId="0" fontId="18" fillId="0" borderId="44" xfId="112" applyFont="1" applyBorder="1">
      <alignment/>
      <protection/>
    </xf>
    <xf numFmtId="0" fontId="17" fillId="0" borderId="46" xfId="112" applyFont="1" applyBorder="1">
      <alignment/>
      <protection/>
    </xf>
    <xf numFmtId="0" fontId="23" fillId="0" borderId="44" xfId="112" applyFont="1" applyBorder="1">
      <alignment/>
      <protection/>
    </xf>
    <xf numFmtId="168" fontId="23" fillId="0" borderId="45" xfId="80" applyNumberFormat="1" applyFont="1" applyBorder="1" applyAlignment="1">
      <alignment/>
    </xf>
    <xf numFmtId="0" fontId="23" fillId="0" borderId="78" xfId="117" applyFont="1" applyBorder="1" applyAlignment="1">
      <alignment horizontal="center" vertical="center" wrapText="1"/>
      <protection/>
    </xf>
    <xf numFmtId="0" fontId="22" fillId="0" borderId="52" xfId="117" applyFont="1" applyBorder="1" applyAlignment="1">
      <alignment horizontal="left" vertical="center" wrapText="1"/>
      <protection/>
    </xf>
    <xf numFmtId="0" fontId="17" fillId="0" borderId="19" xfId="112" applyFont="1" applyBorder="1">
      <alignment/>
      <protection/>
    </xf>
    <xf numFmtId="0" fontId="16" fillId="0" borderId="76" xfId="117" applyFont="1" applyBorder="1" applyAlignment="1">
      <alignment horizontal="center" vertical="center" wrapText="1"/>
      <protection/>
    </xf>
    <xf numFmtId="0" fontId="14" fillId="0" borderId="42" xfId="117" applyFont="1" applyBorder="1" applyAlignment="1">
      <alignment vertical="center" wrapText="1"/>
      <protection/>
    </xf>
    <xf numFmtId="0" fontId="17" fillId="0" borderId="77" xfId="117" applyFont="1" applyBorder="1" applyAlignment="1">
      <alignment horizontal="center" vertical="center" wrapText="1"/>
      <protection/>
    </xf>
    <xf numFmtId="0" fontId="6" fillId="0" borderId="46" xfId="117" applyFont="1" applyBorder="1" applyAlignment="1">
      <alignment vertical="center" wrapText="1"/>
      <protection/>
    </xf>
    <xf numFmtId="168" fontId="6" fillId="0" borderId="51" xfId="117" applyNumberFormat="1" applyFont="1" applyBorder="1" applyAlignment="1" applyProtection="1">
      <alignment vertical="center" wrapText="1"/>
      <protection locked="0"/>
    </xf>
    <xf numFmtId="0" fontId="17" fillId="0" borderId="73" xfId="117" applyFont="1" applyBorder="1" applyAlignment="1">
      <alignment horizontal="center" vertical="center" wrapText="1"/>
      <protection/>
    </xf>
    <xf numFmtId="0" fontId="6" fillId="0" borderId="43" xfId="117" applyFont="1" applyBorder="1" applyAlignment="1">
      <alignment vertical="center" wrapText="1"/>
      <protection/>
    </xf>
    <xf numFmtId="0" fontId="17" fillId="0" borderId="52" xfId="117" applyFont="1" applyBorder="1" applyAlignment="1">
      <alignment horizontal="center" vertical="center" wrapText="1"/>
      <protection/>
    </xf>
    <xf numFmtId="0" fontId="16" fillId="0" borderId="78" xfId="117" applyFont="1" applyBorder="1" applyAlignment="1">
      <alignment horizontal="center" vertical="center" wrapText="1"/>
      <protection/>
    </xf>
    <xf numFmtId="0" fontId="14" fillId="0" borderId="52" xfId="117" applyFont="1" applyBorder="1" applyAlignment="1">
      <alignment vertical="center" wrapText="1"/>
      <protection/>
    </xf>
    <xf numFmtId="168" fontId="14" fillId="0" borderId="36" xfId="117" applyNumberFormat="1" applyFont="1" applyBorder="1" applyAlignment="1">
      <alignment vertical="center" wrapText="1"/>
      <protection/>
    </xf>
    <xf numFmtId="168" fontId="17" fillId="0" borderId="33" xfId="112" applyNumberFormat="1" applyFont="1" applyBorder="1">
      <alignment/>
      <protection/>
    </xf>
    <xf numFmtId="0" fontId="17" fillId="0" borderId="33" xfId="112" applyFont="1" applyBorder="1">
      <alignment/>
      <protection/>
    </xf>
    <xf numFmtId="0" fontId="17" fillId="0" borderId="79" xfId="117" applyFont="1" applyBorder="1" applyAlignment="1">
      <alignment horizontal="center" vertical="center" wrapText="1"/>
      <protection/>
    </xf>
    <xf numFmtId="0" fontId="6" fillId="0" borderId="47" xfId="117" applyBorder="1" applyAlignment="1">
      <alignment vertical="center" wrapText="1"/>
      <protection/>
    </xf>
    <xf numFmtId="0" fontId="17" fillId="0" borderId="28" xfId="112" applyFont="1" applyBorder="1">
      <alignment/>
      <protection/>
    </xf>
    <xf numFmtId="0" fontId="17" fillId="0" borderId="75" xfId="117" applyFont="1" applyBorder="1" applyAlignment="1">
      <alignment horizontal="center" vertical="center" wrapText="1"/>
      <protection/>
    </xf>
    <xf numFmtId="0" fontId="6" fillId="0" borderId="44" xfId="117" applyFont="1" applyBorder="1" applyAlignment="1">
      <alignment vertical="center" wrapText="1"/>
      <protection/>
    </xf>
    <xf numFmtId="0" fontId="17" fillId="0" borderId="80" xfId="112" applyFont="1" applyBorder="1" applyAlignment="1">
      <alignment horizontal="center"/>
      <protection/>
    </xf>
    <xf numFmtId="0" fontId="23" fillId="0" borderId="64" xfId="112" applyFont="1" applyBorder="1">
      <alignment/>
      <protection/>
    </xf>
    <xf numFmtId="0" fontId="2" fillId="0" borderId="60" xfId="112" applyBorder="1">
      <alignment/>
      <protection/>
    </xf>
    <xf numFmtId="0" fontId="6" fillId="0" borderId="81" xfId="117" applyBorder="1" applyAlignment="1">
      <alignment vertical="center" wrapText="1"/>
      <protection/>
    </xf>
    <xf numFmtId="0" fontId="22" fillId="0" borderId="42" xfId="117" applyFont="1" applyBorder="1" applyAlignment="1">
      <alignment vertical="center" wrapText="1"/>
      <protection/>
    </xf>
    <xf numFmtId="0" fontId="22" fillId="0" borderId="58" xfId="117" applyFont="1" applyBorder="1" applyAlignment="1" applyProtection="1">
      <alignment vertical="center" wrapText="1"/>
      <protection locked="0"/>
    </xf>
    <xf numFmtId="0" fontId="16" fillId="0" borderId="39" xfId="117" applyFont="1" applyBorder="1" applyAlignment="1">
      <alignment horizontal="center" vertical="center" wrapText="1"/>
      <protection/>
    </xf>
    <xf numFmtId="0" fontId="14" fillId="0" borderId="39" xfId="117" applyFont="1" applyBorder="1" applyAlignment="1">
      <alignment vertical="center" wrapText="1"/>
      <protection/>
    </xf>
    <xf numFmtId="168" fontId="18" fillId="0" borderId="31" xfId="112" applyNumberFormat="1" applyFont="1" applyBorder="1">
      <alignment/>
      <protection/>
    </xf>
    <xf numFmtId="0" fontId="17" fillId="0" borderId="13" xfId="117" applyFont="1" applyBorder="1" applyAlignment="1">
      <alignment horizontal="center" vertical="center" wrapText="1"/>
      <protection/>
    </xf>
    <xf numFmtId="0" fontId="2" fillId="0" borderId="24" xfId="112" applyBorder="1">
      <alignment/>
      <protection/>
    </xf>
    <xf numFmtId="0" fontId="2" fillId="0" borderId="31" xfId="112" applyBorder="1">
      <alignment/>
      <protection/>
    </xf>
    <xf numFmtId="168" fontId="2" fillId="0" borderId="14" xfId="112" applyNumberFormat="1" applyBorder="1">
      <alignment/>
      <protection/>
    </xf>
    <xf numFmtId="0" fontId="2" fillId="0" borderId="14" xfId="112" applyBorder="1">
      <alignment/>
      <protection/>
    </xf>
    <xf numFmtId="0" fontId="22" fillId="0" borderId="18" xfId="117" applyFont="1" applyBorder="1" applyAlignment="1" applyProtection="1">
      <alignment vertical="center" wrapText="1"/>
      <protection locked="0"/>
    </xf>
    <xf numFmtId="0" fontId="18" fillId="0" borderId="14" xfId="112" applyFont="1" applyBorder="1">
      <alignment/>
      <protection/>
    </xf>
    <xf numFmtId="168" fontId="2" fillId="0" borderId="33" xfId="112" applyNumberFormat="1" applyBorder="1">
      <alignment/>
      <protection/>
    </xf>
    <xf numFmtId="0" fontId="2" fillId="0" borderId="33" xfId="112" applyBorder="1">
      <alignment/>
      <protection/>
    </xf>
    <xf numFmtId="0" fontId="2" fillId="0" borderId="28" xfId="112" applyBorder="1">
      <alignment/>
      <protection/>
    </xf>
    <xf numFmtId="168" fontId="6" fillId="0" borderId="0" xfId="117" applyNumberFormat="1" applyAlignment="1">
      <alignment horizontal="center" vertical="center" wrapText="1"/>
      <protection/>
    </xf>
    <xf numFmtId="168" fontId="14" fillId="0" borderId="0" xfId="117" applyNumberFormat="1" applyFont="1" applyAlignment="1">
      <alignment horizontal="center" vertical="center" wrapText="1"/>
      <protection/>
    </xf>
    <xf numFmtId="0" fontId="22" fillId="0" borderId="80" xfId="117" applyFont="1" applyBorder="1" applyAlignment="1" applyProtection="1">
      <alignment horizontal="left" vertical="center"/>
      <protection locked="0"/>
    </xf>
    <xf numFmtId="0" fontId="22" fillId="0" borderId="78" xfId="117" applyFont="1" applyBorder="1" applyAlignment="1">
      <alignment horizontal="center" vertical="center" wrapText="1"/>
      <protection/>
    </xf>
    <xf numFmtId="0" fontId="6" fillId="0" borderId="82" xfId="117" applyBorder="1" applyAlignment="1">
      <alignment vertical="center" wrapText="1"/>
      <protection/>
    </xf>
    <xf numFmtId="0" fontId="22" fillId="0" borderId="76" xfId="117" applyFont="1" applyBorder="1" applyAlignment="1">
      <alignment horizontal="center" vertical="center" wrapText="1"/>
      <protection/>
    </xf>
    <xf numFmtId="0" fontId="22" fillId="0" borderId="78" xfId="117" applyFont="1" applyBorder="1" applyAlignment="1">
      <alignment horizontal="left" vertical="center" wrapText="1"/>
      <protection/>
    </xf>
    <xf numFmtId="0" fontId="6" fillId="0" borderId="44" xfId="117" applyBorder="1" applyAlignment="1">
      <alignment vertical="center" wrapText="1"/>
      <protection/>
    </xf>
    <xf numFmtId="0" fontId="5" fillId="0" borderId="43" xfId="115" applyBorder="1">
      <alignment/>
      <protection/>
    </xf>
    <xf numFmtId="168" fontId="12" fillId="0" borderId="81" xfId="117" applyNumberFormat="1" applyFont="1" applyBorder="1" applyAlignment="1">
      <alignment horizontal="center" vertical="center" wrapText="1"/>
      <protection/>
    </xf>
    <xf numFmtId="0" fontId="54" fillId="0" borderId="81" xfId="112" applyFont="1" applyBorder="1" applyAlignment="1">
      <alignment horizontal="center" vertical="center" wrapText="1"/>
      <protection/>
    </xf>
    <xf numFmtId="168" fontId="12" fillId="0" borderId="42" xfId="117" applyNumberFormat="1" applyFont="1" applyBorder="1" applyAlignment="1">
      <alignment horizontal="center" vertical="center" wrapText="1"/>
      <protection/>
    </xf>
    <xf numFmtId="168" fontId="22" fillId="0" borderId="18" xfId="117" applyNumberFormat="1" applyFont="1" applyBorder="1" applyAlignment="1">
      <alignment horizontal="center" vertical="center" wrapText="1"/>
      <protection/>
    </xf>
    <xf numFmtId="168" fontId="14" fillId="0" borderId="63" xfId="117" applyNumberFormat="1" applyFont="1" applyBorder="1" applyAlignment="1">
      <alignment horizontal="center" vertical="center" wrapText="1"/>
      <protection/>
    </xf>
    <xf numFmtId="168" fontId="14" fillId="0" borderId="58" xfId="117" applyNumberFormat="1" applyFont="1" applyBorder="1" applyAlignment="1">
      <alignment horizontal="center" vertical="center" wrapText="1"/>
      <protection/>
    </xf>
    <xf numFmtId="168" fontId="22" fillId="0" borderId="43" xfId="117" applyNumberFormat="1" applyFont="1" applyBorder="1" applyAlignment="1" applyProtection="1">
      <alignment horizontal="center" vertical="center" wrapText="1"/>
      <protection locked="0"/>
    </xf>
    <xf numFmtId="168" fontId="22" fillId="0" borderId="15" xfId="117" applyNumberFormat="1" applyFont="1" applyBorder="1" applyAlignment="1" applyProtection="1">
      <alignment horizontal="center" vertical="center" wrapText="1"/>
      <protection locked="0"/>
    </xf>
    <xf numFmtId="168" fontId="22" fillId="0" borderId="42" xfId="117" applyNumberFormat="1" applyFont="1" applyBorder="1" applyAlignment="1">
      <alignment horizontal="left" vertical="center" wrapText="1"/>
      <protection/>
    </xf>
    <xf numFmtId="168" fontId="14" fillId="0" borderId="0" xfId="117" applyNumberFormat="1" applyFont="1" applyAlignment="1">
      <alignment vertical="center" wrapText="1"/>
      <protection/>
    </xf>
    <xf numFmtId="0" fontId="5" fillId="0" borderId="0" xfId="118">
      <alignment/>
      <protection/>
    </xf>
    <xf numFmtId="0" fontId="5" fillId="0" borderId="0" xfId="115">
      <alignment/>
      <protection/>
    </xf>
    <xf numFmtId="0" fontId="11" fillId="0" borderId="0" xfId="115" applyFont="1">
      <alignment/>
      <protection/>
    </xf>
    <xf numFmtId="0" fontId="5" fillId="0" borderId="59" xfId="115" applyBorder="1">
      <alignment/>
      <protection/>
    </xf>
    <xf numFmtId="0" fontId="5" fillId="0" borderId="78" xfId="115" applyBorder="1">
      <alignment/>
      <protection/>
    </xf>
    <xf numFmtId="0" fontId="5" fillId="0" borderId="60" xfId="115" applyBorder="1">
      <alignment/>
      <protection/>
    </xf>
    <xf numFmtId="0" fontId="5" fillId="0" borderId="83" xfId="115" applyBorder="1">
      <alignment/>
      <protection/>
    </xf>
    <xf numFmtId="0" fontId="5" fillId="0" borderId="61" xfId="115" applyBorder="1">
      <alignment/>
      <protection/>
    </xf>
    <xf numFmtId="0" fontId="5" fillId="0" borderId="53" xfId="115" applyBorder="1" applyAlignment="1">
      <alignment horizontal="center" vertical="center"/>
      <protection/>
    </xf>
    <xf numFmtId="0" fontId="5" fillId="0" borderId="77" xfId="115" applyBorder="1" applyAlignment="1">
      <alignment vertical="center"/>
      <protection/>
    </xf>
    <xf numFmtId="0" fontId="5" fillId="0" borderId="70" xfId="115" applyBorder="1" applyAlignment="1">
      <alignment vertical="center"/>
      <protection/>
    </xf>
    <xf numFmtId="0" fontId="5" fillId="0" borderId="84" xfId="115" applyBorder="1" applyAlignment="1">
      <alignment vertical="center"/>
      <protection/>
    </xf>
    <xf numFmtId="0" fontId="5" fillId="0" borderId="85" xfId="115" applyBorder="1" applyAlignment="1">
      <alignment horizontal="justify" vertical="top"/>
      <protection/>
    </xf>
    <xf numFmtId="0" fontId="5" fillId="0" borderId="13" xfId="115" applyBorder="1">
      <alignment/>
      <protection/>
    </xf>
    <xf numFmtId="0" fontId="5" fillId="0" borderId="15" xfId="115" applyBorder="1">
      <alignment/>
      <protection/>
    </xf>
    <xf numFmtId="0" fontId="5" fillId="0" borderId="64" xfId="115" applyBorder="1">
      <alignment/>
      <protection/>
    </xf>
    <xf numFmtId="0" fontId="56" fillId="0" borderId="16" xfId="115" applyFont="1" applyBorder="1">
      <alignment/>
      <protection/>
    </xf>
    <xf numFmtId="0" fontId="5" fillId="0" borderId="75" xfId="115" applyBorder="1">
      <alignment/>
      <protection/>
    </xf>
    <xf numFmtId="0" fontId="5" fillId="0" borderId="72" xfId="115" applyBorder="1">
      <alignment/>
      <protection/>
    </xf>
    <xf numFmtId="0" fontId="5" fillId="0" borderId="86" xfId="115" applyBorder="1">
      <alignment/>
      <protection/>
    </xf>
    <xf numFmtId="0" fontId="5" fillId="0" borderId="84" xfId="115" applyBorder="1" applyAlignment="1">
      <alignment horizontal="justify" vertical="top"/>
      <protection/>
    </xf>
    <xf numFmtId="0" fontId="5" fillId="0" borderId="84" xfId="115" applyBorder="1">
      <alignment/>
      <protection/>
    </xf>
    <xf numFmtId="0" fontId="5" fillId="0" borderId="66" xfId="115" applyBorder="1" applyAlignment="1">
      <alignment horizontal="center" vertical="center"/>
      <protection/>
    </xf>
    <xf numFmtId="0" fontId="5" fillId="0" borderId="35" xfId="115" applyBorder="1" applyAlignment="1">
      <alignment horizontal="justify" vertical="top"/>
      <protection/>
    </xf>
    <xf numFmtId="0" fontId="5" fillId="0" borderId="38" xfId="115" applyBorder="1" applyAlignment="1">
      <alignment horizontal="justify" vertical="top"/>
      <protection/>
    </xf>
    <xf numFmtId="0" fontId="5" fillId="0" borderId="36" xfId="115" applyBorder="1" applyAlignment="1">
      <alignment horizontal="justify" vertical="top"/>
      <protection/>
    </xf>
    <xf numFmtId="0" fontId="5" fillId="0" borderId="0" xfId="115" applyAlignment="1">
      <alignment vertical="center"/>
      <protection/>
    </xf>
    <xf numFmtId="0" fontId="5" fillId="0" borderId="0" xfId="115" applyAlignment="1">
      <alignment horizontal="justify" vertical="top"/>
      <protection/>
    </xf>
    <xf numFmtId="0" fontId="5" fillId="0" borderId="73" xfId="115" applyBorder="1">
      <alignment/>
      <protection/>
    </xf>
    <xf numFmtId="0" fontId="56" fillId="0" borderId="0" xfId="115" applyFont="1">
      <alignment/>
      <protection/>
    </xf>
    <xf numFmtId="0" fontId="5" fillId="0" borderId="13" xfId="115" applyBorder="1" applyAlignment="1">
      <alignment horizontal="justify" vertical="top"/>
      <protection/>
    </xf>
    <xf numFmtId="0" fontId="5" fillId="0" borderId="41" xfId="115" applyBorder="1">
      <alignment/>
      <protection/>
    </xf>
    <xf numFmtId="10" fontId="2" fillId="0" borderId="0" xfId="112" applyNumberFormat="1">
      <alignment/>
      <protection/>
    </xf>
    <xf numFmtId="0" fontId="57" fillId="0" borderId="0" xfId="112" applyFont="1">
      <alignment/>
      <protection/>
    </xf>
    <xf numFmtId="0" fontId="53" fillId="0" borderId="0" xfId="112" applyFont="1" applyAlignment="1">
      <alignment horizontal="centerContinuous" vertical="center" wrapText="1"/>
      <protection/>
    </xf>
    <xf numFmtId="0" fontId="55" fillId="0" borderId="0" xfId="118" applyFont="1" applyAlignment="1">
      <alignment horizontal="centerContinuous"/>
      <protection/>
    </xf>
    <xf numFmtId="0" fontId="16" fillId="0" borderId="68" xfId="112" applyFont="1" applyBorder="1">
      <alignment/>
      <protection/>
    </xf>
    <xf numFmtId="0" fontId="17" fillId="0" borderId="72" xfId="112" applyFont="1" applyBorder="1">
      <alignment/>
      <protection/>
    </xf>
    <xf numFmtId="0" fontId="22" fillId="0" borderId="38" xfId="117" applyFont="1" applyBorder="1" applyAlignment="1">
      <alignment vertical="center"/>
      <protection/>
    </xf>
    <xf numFmtId="0" fontId="23" fillId="0" borderId="73" xfId="112" applyFont="1" applyBorder="1">
      <alignment/>
      <protection/>
    </xf>
    <xf numFmtId="0" fontId="16" fillId="0" borderId="73" xfId="112" applyFont="1" applyBorder="1">
      <alignment/>
      <protection/>
    </xf>
    <xf numFmtId="0" fontId="17" fillId="0" borderId="73" xfId="112" applyFont="1" applyBorder="1">
      <alignment/>
      <protection/>
    </xf>
    <xf numFmtId="0" fontId="17" fillId="0" borderId="75" xfId="112" applyFont="1" applyBorder="1">
      <alignment/>
      <protection/>
    </xf>
    <xf numFmtId="0" fontId="16" fillId="0" borderId="77" xfId="112" applyFont="1" applyBorder="1">
      <alignment/>
      <protection/>
    </xf>
    <xf numFmtId="0" fontId="18" fillId="0" borderId="73" xfId="112" applyFont="1" applyBorder="1">
      <alignment/>
      <protection/>
    </xf>
    <xf numFmtId="0" fontId="18" fillId="0" borderId="75" xfId="112" applyFont="1" applyBorder="1">
      <alignment/>
      <protection/>
    </xf>
    <xf numFmtId="0" fontId="17" fillId="0" borderId="77" xfId="112" applyFont="1" applyBorder="1">
      <alignment/>
      <protection/>
    </xf>
    <xf numFmtId="0" fontId="6" fillId="0" borderId="77" xfId="117" applyFont="1" applyBorder="1" applyAlignment="1">
      <alignment vertical="center" wrapText="1"/>
      <protection/>
    </xf>
    <xf numFmtId="0" fontId="6" fillId="0" borderId="79" xfId="117" applyFont="1" applyBorder="1" applyAlignment="1">
      <alignment vertical="center" wrapText="1"/>
      <protection/>
    </xf>
    <xf numFmtId="0" fontId="6" fillId="0" borderId="79" xfId="117" applyBorder="1" applyAlignment="1">
      <alignment vertical="center" wrapText="1"/>
      <protection/>
    </xf>
    <xf numFmtId="0" fontId="23" fillId="0" borderId="68" xfId="112" applyFont="1" applyBorder="1">
      <alignment/>
      <protection/>
    </xf>
    <xf numFmtId="0" fontId="16" fillId="0" borderId="70" xfId="112" applyFont="1" applyBorder="1">
      <alignment/>
      <protection/>
    </xf>
    <xf numFmtId="0" fontId="17" fillId="0" borderId="70" xfId="112" applyFont="1" applyBorder="1">
      <alignment/>
      <protection/>
    </xf>
    <xf numFmtId="0" fontId="6" fillId="0" borderId="70" xfId="117" applyFont="1" applyBorder="1" applyAlignment="1">
      <alignment vertical="center" wrapText="1"/>
      <protection/>
    </xf>
    <xf numFmtId="0" fontId="6" fillId="0" borderId="0" xfId="117" applyFont="1" applyAlignment="1">
      <alignment vertical="center" wrapText="1"/>
      <protection/>
    </xf>
    <xf numFmtId="0" fontId="22" fillId="0" borderId="81" xfId="117" applyFont="1" applyBorder="1" applyAlignment="1">
      <alignment vertical="center" wrapText="1"/>
      <protection/>
    </xf>
    <xf numFmtId="168" fontId="17" fillId="0" borderId="87" xfId="112" applyNumberFormat="1" applyFont="1" applyBorder="1">
      <alignment/>
      <protection/>
    </xf>
    <xf numFmtId="0" fontId="22" fillId="0" borderId="80" xfId="117" applyFont="1" applyBorder="1" applyAlignment="1">
      <alignment horizontal="left" vertical="center"/>
      <protection/>
    </xf>
    <xf numFmtId="0" fontId="18" fillId="0" borderId="76" xfId="112" applyFont="1" applyBorder="1">
      <alignment/>
      <protection/>
    </xf>
    <xf numFmtId="0" fontId="17" fillId="0" borderId="79" xfId="112" applyFont="1" applyBorder="1">
      <alignment/>
      <protection/>
    </xf>
    <xf numFmtId="0" fontId="30" fillId="0" borderId="73" xfId="117" applyFont="1" applyBorder="1" applyAlignment="1">
      <alignment vertical="center" wrapText="1"/>
      <protection/>
    </xf>
    <xf numFmtId="0" fontId="22" fillId="0" borderId="76" xfId="117" applyFont="1" applyBorder="1" applyAlignment="1">
      <alignment vertical="center" wrapText="1"/>
      <protection/>
    </xf>
    <xf numFmtId="0" fontId="14" fillId="0" borderId="76" xfId="117" applyFont="1" applyBorder="1" applyAlignment="1">
      <alignment vertical="center" wrapText="1"/>
      <protection/>
    </xf>
    <xf numFmtId="0" fontId="6" fillId="0" borderId="73" xfId="117" applyBorder="1" applyAlignment="1">
      <alignment vertical="center" wrapText="1"/>
      <protection/>
    </xf>
    <xf numFmtId="0" fontId="6" fillId="0" borderId="77" xfId="117" applyBorder="1" applyAlignment="1">
      <alignment vertical="center" wrapText="1"/>
      <protection/>
    </xf>
    <xf numFmtId="0" fontId="14" fillId="0" borderId="82" xfId="117" applyFont="1" applyBorder="1" applyAlignment="1">
      <alignment vertical="center" wrapText="1"/>
      <protection/>
    </xf>
    <xf numFmtId="0" fontId="6" fillId="0" borderId="80" xfId="117" applyBorder="1" applyAlignment="1">
      <alignment vertical="center" wrapText="1"/>
      <protection/>
    </xf>
    <xf numFmtId="0" fontId="6" fillId="0" borderId="38" xfId="117" applyBorder="1" applyAlignment="1">
      <alignment vertical="center" wrapText="1"/>
      <protection/>
    </xf>
    <xf numFmtId="0" fontId="18" fillId="0" borderId="78" xfId="112" applyFont="1" applyBorder="1">
      <alignment/>
      <protection/>
    </xf>
    <xf numFmtId="0" fontId="30" fillId="0" borderId="77" xfId="117" applyFont="1" applyBorder="1" applyAlignment="1">
      <alignment vertical="center" wrapText="1"/>
      <protection/>
    </xf>
    <xf numFmtId="0" fontId="14" fillId="0" borderId="54" xfId="117" applyFont="1" applyBorder="1" applyAlignment="1">
      <alignment vertical="center" wrapText="1"/>
      <protection/>
    </xf>
    <xf numFmtId="0" fontId="17" fillId="0" borderId="73" xfId="112" applyFont="1" applyBorder="1">
      <alignment/>
      <protection/>
    </xf>
    <xf numFmtId="168" fontId="18" fillId="0" borderId="76" xfId="112" applyNumberFormat="1" applyFont="1" applyBorder="1">
      <alignment/>
      <protection/>
    </xf>
    <xf numFmtId="0" fontId="6" fillId="0" borderId="72" xfId="117" applyBorder="1" applyAlignment="1">
      <alignment vertical="center" wrapText="1"/>
      <protection/>
    </xf>
    <xf numFmtId="0" fontId="0" fillId="0" borderId="0" xfId="112" applyFont="1">
      <alignment/>
      <protection/>
    </xf>
    <xf numFmtId="168" fontId="17" fillId="0" borderId="85" xfId="112" applyNumberFormat="1" applyFont="1" applyBorder="1">
      <alignment/>
      <protection/>
    </xf>
    <xf numFmtId="0" fontId="18" fillId="0" borderId="41" xfId="112" applyFont="1" applyBorder="1">
      <alignment/>
      <protection/>
    </xf>
    <xf numFmtId="0" fontId="18" fillId="0" borderId="46" xfId="112" applyFont="1" applyBorder="1">
      <alignment/>
      <protection/>
    </xf>
    <xf numFmtId="168" fontId="6" fillId="0" borderId="49" xfId="117" applyNumberFormat="1" applyFont="1" applyBorder="1" applyAlignment="1" applyProtection="1">
      <alignment vertical="center" wrapText="1"/>
      <protection locked="0"/>
    </xf>
    <xf numFmtId="168" fontId="2" fillId="0" borderId="22" xfId="112" applyNumberFormat="1" applyBorder="1">
      <alignment/>
      <protection/>
    </xf>
    <xf numFmtId="0" fontId="2" fillId="0" borderId="22" xfId="112" applyBorder="1">
      <alignment/>
      <protection/>
    </xf>
    <xf numFmtId="0" fontId="6" fillId="0" borderId="16" xfId="117" applyFont="1" applyBorder="1" applyAlignment="1">
      <alignment vertical="center" wrapText="1"/>
      <protection/>
    </xf>
    <xf numFmtId="0" fontId="6" fillId="0" borderId="80" xfId="117" applyFont="1" applyBorder="1" applyAlignment="1">
      <alignment vertical="center" wrapText="1"/>
      <protection/>
    </xf>
    <xf numFmtId="168" fontId="6" fillId="0" borderId="56" xfId="117" applyNumberFormat="1" applyFont="1" applyBorder="1" applyAlignment="1" applyProtection="1">
      <alignment vertical="center" wrapText="1"/>
      <protection locked="0"/>
    </xf>
    <xf numFmtId="0" fontId="17" fillId="0" borderId="80" xfId="117" applyFont="1" applyBorder="1" applyAlignment="1">
      <alignment horizontal="center" vertical="center" wrapText="1"/>
      <protection/>
    </xf>
    <xf numFmtId="0" fontId="6" fillId="0" borderId="88" xfId="117" applyFont="1" applyBorder="1" applyAlignment="1">
      <alignment vertical="center" wrapText="1"/>
      <protection/>
    </xf>
    <xf numFmtId="0" fontId="17" fillId="0" borderId="63" xfId="117" applyFont="1" applyBorder="1" applyAlignment="1">
      <alignment horizontal="center" vertical="center" wrapText="1"/>
      <protection/>
    </xf>
    <xf numFmtId="0" fontId="17" fillId="0" borderId="57" xfId="117" applyFont="1" applyBorder="1" applyAlignment="1">
      <alignment horizontal="center" vertical="center" wrapText="1"/>
      <protection/>
    </xf>
    <xf numFmtId="0" fontId="6" fillId="0" borderId="82" xfId="117" applyFont="1" applyBorder="1" applyAlignment="1">
      <alignment vertical="center" wrapText="1"/>
      <protection/>
    </xf>
    <xf numFmtId="168" fontId="6" fillId="0" borderId="58" xfId="117" applyNumberFormat="1" applyFont="1" applyBorder="1" applyAlignment="1" applyProtection="1">
      <alignment vertical="center" wrapText="1"/>
      <protection locked="0"/>
    </xf>
    <xf numFmtId="0" fontId="17" fillId="0" borderId="82" xfId="117" applyFont="1" applyBorder="1" applyAlignment="1">
      <alignment horizontal="center" vertical="center" wrapText="1"/>
      <protection/>
    </xf>
    <xf numFmtId="0" fontId="6" fillId="0" borderId="81" xfId="117" applyFont="1" applyBorder="1" applyAlignment="1">
      <alignment vertical="center" wrapText="1"/>
      <protection/>
    </xf>
    <xf numFmtId="0" fontId="6" fillId="0" borderId="64" xfId="117" applyFont="1" applyBorder="1" applyAlignment="1">
      <alignment vertical="center" wrapText="1"/>
      <protection/>
    </xf>
    <xf numFmtId="0" fontId="14" fillId="0" borderId="63" xfId="117" applyFont="1" applyBorder="1" applyAlignment="1">
      <alignment vertical="center" wrapText="1"/>
      <protection/>
    </xf>
    <xf numFmtId="168" fontId="17" fillId="0" borderId="57" xfId="80" applyNumberFormat="1" applyFont="1" applyBorder="1" applyAlignment="1">
      <alignment vertical="center" wrapText="1"/>
    </xf>
    <xf numFmtId="167" fontId="6" fillId="0" borderId="50" xfId="80" applyNumberFormat="1" applyFont="1" applyBorder="1" applyAlignment="1" applyProtection="1">
      <alignment horizontal="right" vertical="center" wrapText="1"/>
      <protection locked="0"/>
    </xf>
    <xf numFmtId="0" fontId="6" fillId="0" borderId="38" xfId="117" applyFont="1" applyBorder="1" applyAlignment="1">
      <alignment vertical="center" wrapText="1"/>
      <protection/>
    </xf>
    <xf numFmtId="168" fontId="6" fillId="0" borderId="36" xfId="117" applyNumberFormat="1" applyFont="1" applyBorder="1" applyAlignment="1" applyProtection="1">
      <alignment vertical="center" wrapText="1"/>
      <protection locked="0"/>
    </xf>
    <xf numFmtId="0" fontId="17" fillId="0" borderId="0" xfId="112" applyFont="1" applyAlignment="1">
      <alignment wrapText="1"/>
      <protection/>
    </xf>
    <xf numFmtId="168" fontId="17" fillId="0" borderId="50" xfId="112" applyNumberFormat="1" applyFont="1" applyBorder="1">
      <alignment/>
      <protection/>
    </xf>
    <xf numFmtId="168" fontId="18" fillId="0" borderId="50" xfId="112" applyNumberFormat="1" applyFont="1" applyBorder="1">
      <alignment/>
      <protection/>
    </xf>
    <xf numFmtId="0" fontId="17" fillId="0" borderId="50" xfId="112" applyFont="1" applyBorder="1">
      <alignment/>
      <protection/>
    </xf>
    <xf numFmtId="0" fontId="75" fillId="0" borderId="13" xfId="123" applyFont="1" applyBorder="1" applyAlignment="1">
      <alignment horizontal="center" vertical="center" wrapText="1"/>
      <protection/>
    </xf>
    <xf numFmtId="0" fontId="0" fillId="0" borderId="0" xfId="123" applyAlignment="1">
      <alignment horizontal="right"/>
      <protection/>
    </xf>
    <xf numFmtId="0" fontId="0" fillId="0" borderId="0" xfId="123">
      <alignment/>
      <protection/>
    </xf>
    <xf numFmtId="0" fontId="5" fillId="0" borderId="0" xfId="116">
      <alignment/>
      <protection/>
    </xf>
    <xf numFmtId="0" fontId="75" fillId="0" borderId="13" xfId="123" applyFont="1" applyBorder="1" applyAlignment="1">
      <alignment horizontal="center" vertical="center"/>
      <protection/>
    </xf>
    <xf numFmtId="0" fontId="76" fillId="0" borderId="13" xfId="123" applyFont="1" applyBorder="1">
      <alignment/>
      <protection/>
    </xf>
    <xf numFmtId="3" fontId="76" fillId="0" borderId="13" xfId="123" applyNumberFormat="1" applyFont="1" applyBorder="1">
      <alignment/>
      <protection/>
    </xf>
    <xf numFmtId="0" fontId="76" fillId="0" borderId="13" xfId="123" applyFont="1" applyBorder="1" applyAlignment="1">
      <alignment vertical="center" wrapText="1"/>
      <protection/>
    </xf>
    <xf numFmtId="3" fontId="76" fillId="0" borderId="13" xfId="123" applyNumberFormat="1" applyFont="1" applyBorder="1" applyAlignment="1">
      <alignment vertical="center"/>
      <protection/>
    </xf>
    <xf numFmtId="0" fontId="77" fillId="0" borderId="13" xfId="123" applyFont="1" applyBorder="1">
      <alignment/>
      <protection/>
    </xf>
    <xf numFmtId="3" fontId="77" fillId="0" borderId="13" xfId="123" applyNumberFormat="1" applyFont="1" applyBorder="1">
      <alignment/>
      <protection/>
    </xf>
    <xf numFmtId="3" fontId="76" fillId="0" borderId="13" xfId="123" applyNumberFormat="1" applyFont="1" applyBorder="1" applyAlignment="1">
      <alignment horizontal="right"/>
      <protection/>
    </xf>
    <xf numFmtId="0" fontId="5" fillId="0" borderId="13" xfId="116" applyBorder="1">
      <alignment/>
      <protection/>
    </xf>
    <xf numFmtId="0" fontId="77" fillId="0" borderId="13" xfId="123" applyFont="1" applyBorder="1" applyAlignment="1">
      <alignment vertical="center" wrapText="1"/>
      <protection/>
    </xf>
    <xf numFmtId="0" fontId="0" fillId="0" borderId="0" xfId="123" applyAlignment="1">
      <alignment vertical="center" wrapText="1"/>
      <protection/>
    </xf>
    <xf numFmtId="0" fontId="0" fillId="0" borderId="0" xfId="0" applyAlignment="1">
      <alignment horizontal="right"/>
    </xf>
    <xf numFmtId="0" fontId="75" fillId="0" borderId="13" xfId="0" applyFont="1" applyBorder="1" applyAlignment="1">
      <alignment horizontal="center" vertical="center"/>
    </xf>
    <xf numFmtId="0" fontId="76" fillId="0" borderId="13" xfId="0" applyFont="1" applyBorder="1" applyAlignment="1">
      <alignment/>
    </xf>
    <xf numFmtId="3" fontId="76" fillId="0" borderId="13" xfId="0" applyNumberFormat="1" applyFont="1" applyBorder="1" applyAlignment="1">
      <alignment/>
    </xf>
    <xf numFmtId="0" fontId="76" fillId="0" borderId="13" xfId="0" applyFont="1" applyBorder="1" applyAlignment="1">
      <alignment vertical="center" wrapText="1"/>
    </xf>
    <xf numFmtId="3" fontId="76" fillId="0" borderId="13" xfId="0" applyNumberFormat="1" applyFont="1" applyBorder="1" applyAlignment="1">
      <alignment vertical="center"/>
    </xf>
    <xf numFmtId="0" fontId="77" fillId="0" borderId="13" xfId="0" applyFont="1" applyBorder="1" applyAlignment="1">
      <alignment/>
    </xf>
    <xf numFmtId="3" fontId="77" fillId="0" borderId="13" xfId="0" applyNumberFormat="1" applyFont="1" applyBorder="1" applyAlignment="1">
      <alignment/>
    </xf>
    <xf numFmtId="3" fontId="76" fillId="0" borderId="13" xfId="0" applyNumberFormat="1" applyFont="1" applyBorder="1" applyAlignment="1">
      <alignment horizontal="right"/>
    </xf>
    <xf numFmtId="0" fontId="77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122">
      <alignment/>
      <protection/>
    </xf>
    <xf numFmtId="0" fontId="11" fillId="0" borderId="0" xfId="122" applyFont="1">
      <alignment/>
      <protection/>
    </xf>
    <xf numFmtId="0" fontId="5" fillId="0" borderId="13" xfId="122" applyBorder="1">
      <alignment/>
      <protection/>
    </xf>
    <xf numFmtId="0" fontId="5" fillId="0" borderId="74" xfId="122" applyBorder="1">
      <alignment/>
      <protection/>
    </xf>
    <xf numFmtId="0" fontId="5" fillId="0" borderId="48" xfId="122" applyBorder="1">
      <alignment/>
      <protection/>
    </xf>
    <xf numFmtId="0" fontId="5" fillId="0" borderId="89" xfId="122" applyBorder="1">
      <alignment/>
      <protection/>
    </xf>
    <xf numFmtId="0" fontId="5" fillId="0" borderId="26" xfId="122" applyBorder="1">
      <alignment/>
      <protection/>
    </xf>
    <xf numFmtId="167" fontId="5" fillId="0" borderId="89" xfId="80" applyNumberFormat="1" applyFont="1" applyBorder="1" applyAlignment="1">
      <alignment/>
    </xf>
    <xf numFmtId="167" fontId="5" fillId="0" borderId="48" xfId="80" applyNumberFormat="1" applyFont="1" applyBorder="1" applyAlignment="1">
      <alignment/>
    </xf>
    <xf numFmtId="0" fontId="5" fillId="0" borderId="41" xfId="122" applyBorder="1">
      <alignment/>
      <protection/>
    </xf>
    <xf numFmtId="0" fontId="5" fillId="0" borderId="84" xfId="122" applyBorder="1">
      <alignment/>
      <protection/>
    </xf>
    <xf numFmtId="167" fontId="5" fillId="0" borderId="41" xfId="80" applyNumberFormat="1" applyFont="1" applyBorder="1" applyAlignment="1">
      <alignment/>
    </xf>
    <xf numFmtId="167" fontId="5" fillId="0" borderId="84" xfId="80" applyNumberFormat="1" applyFont="1" applyBorder="1" applyAlignment="1">
      <alignment/>
    </xf>
    <xf numFmtId="0" fontId="5" fillId="0" borderId="0" xfId="113">
      <alignment/>
      <protection/>
    </xf>
    <xf numFmtId="0" fontId="22" fillId="0" borderId="0" xfId="113" applyFont="1" applyAlignment="1">
      <alignment horizontal="centerContinuous"/>
      <protection/>
    </xf>
    <xf numFmtId="0" fontId="25" fillId="0" borderId="0" xfId="113" applyFont="1">
      <alignment/>
      <protection/>
    </xf>
    <xf numFmtId="0" fontId="6" fillId="0" borderId="0" xfId="113" applyFont="1">
      <alignment/>
      <protection/>
    </xf>
    <xf numFmtId="0" fontId="22" fillId="0" borderId="0" xfId="113" applyFont="1" applyAlignment="1">
      <alignment horizontal="centerContinuous" vertical="top" wrapText="1"/>
      <protection/>
    </xf>
    <xf numFmtId="0" fontId="22" fillId="0" borderId="66" xfId="113" applyFont="1" applyBorder="1">
      <alignment/>
      <protection/>
    </xf>
    <xf numFmtId="0" fontId="25" fillId="0" borderId="35" xfId="113" applyFont="1" applyBorder="1">
      <alignment/>
      <protection/>
    </xf>
    <xf numFmtId="0" fontId="25" fillId="0" borderId="36" xfId="113" applyFont="1" applyBorder="1">
      <alignment/>
      <protection/>
    </xf>
    <xf numFmtId="0" fontId="25" fillId="0" borderId="46" xfId="113" applyFont="1" applyBorder="1">
      <alignment/>
      <protection/>
    </xf>
    <xf numFmtId="0" fontId="25" fillId="0" borderId="77" xfId="113" applyFont="1" applyBorder="1">
      <alignment/>
      <protection/>
    </xf>
    <xf numFmtId="0" fontId="25" fillId="0" borderId="84" xfId="113" applyFont="1" applyBorder="1">
      <alignment/>
      <protection/>
    </xf>
    <xf numFmtId="0" fontId="25" fillId="0" borderId="41" xfId="113" applyFont="1" applyBorder="1">
      <alignment/>
      <protection/>
    </xf>
    <xf numFmtId="0" fontId="25" fillId="0" borderId="51" xfId="113" applyFont="1" applyBorder="1">
      <alignment/>
      <protection/>
    </xf>
    <xf numFmtId="0" fontId="25" fillId="0" borderId="73" xfId="113" applyFont="1" applyBorder="1">
      <alignment/>
      <protection/>
    </xf>
    <xf numFmtId="0" fontId="25" fillId="0" borderId="74" xfId="113" applyFont="1" applyBorder="1">
      <alignment/>
      <protection/>
    </xf>
    <xf numFmtId="0" fontId="25" fillId="0" borderId="64" xfId="113" applyFont="1" applyBorder="1">
      <alignment/>
      <protection/>
    </xf>
    <xf numFmtId="0" fontId="25" fillId="0" borderId="16" xfId="113" applyFont="1" applyBorder="1">
      <alignment/>
      <protection/>
    </xf>
    <xf numFmtId="0" fontId="25" fillId="0" borderId="43" xfId="113" applyFont="1" applyBorder="1">
      <alignment/>
      <protection/>
    </xf>
    <xf numFmtId="0" fontId="25" fillId="0" borderId="13" xfId="113" applyFont="1" applyBorder="1">
      <alignment/>
      <protection/>
    </xf>
    <xf numFmtId="0" fontId="25" fillId="0" borderId="15" xfId="113" applyFont="1" applyBorder="1">
      <alignment/>
      <protection/>
    </xf>
    <xf numFmtId="0" fontId="25" fillId="0" borderId="80" xfId="113" applyFont="1" applyBorder="1">
      <alignment/>
      <protection/>
    </xf>
    <xf numFmtId="0" fontId="25" fillId="0" borderId="37" xfId="113" applyFont="1" applyBorder="1">
      <alignment/>
      <protection/>
    </xf>
    <xf numFmtId="0" fontId="25" fillId="0" borderId="56" xfId="113" applyFont="1" applyBorder="1">
      <alignment/>
      <protection/>
    </xf>
    <xf numFmtId="0" fontId="25" fillId="0" borderId="0" xfId="113" applyFont="1" applyAlignment="1">
      <alignment horizontal="center"/>
      <protection/>
    </xf>
    <xf numFmtId="6" fontId="25" fillId="0" borderId="0" xfId="113" applyNumberFormat="1" applyFont="1">
      <alignment/>
      <protection/>
    </xf>
    <xf numFmtId="0" fontId="78" fillId="0" borderId="43" xfId="113" applyFont="1" applyBorder="1">
      <alignment/>
      <protection/>
    </xf>
    <xf numFmtId="0" fontId="78" fillId="0" borderId="73" xfId="113" applyFont="1" applyBorder="1">
      <alignment/>
      <protection/>
    </xf>
    <xf numFmtId="0" fontId="25" fillId="0" borderId="44" xfId="113" applyFont="1" applyBorder="1">
      <alignment/>
      <protection/>
    </xf>
    <xf numFmtId="0" fontId="25" fillId="0" borderId="26" xfId="113" applyFont="1" applyBorder="1">
      <alignment/>
      <protection/>
    </xf>
    <xf numFmtId="0" fontId="25" fillId="0" borderId="45" xfId="113" applyFont="1" applyBorder="1">
      <alignment/>
      <protection/>
    </xf>
    <xf numFmtId="0" fontId="22" fillId="0" borderId="0" xfId="113" applyFont="1" applyAlignment="1">
      <alignment horizontal="centerContinuous"/>
      <protection/>
    </xf>
    <xf numFmtId="0" fontId="26" fillId="0" borderId="66" xfId="113" applyFont="1" applyBorder="1" applyAlignment="1">
      <alignment vertical="center" wrapText="1"/>
      <protection/>
    </xf>
    <xf numFmtId="0" fontId="26" fillId="0" borderId="35" xfId="113" applyFont="1" applyBorder="1" applyAlignment="1">
      <alignment vertical="center" wrapText="1"/>
      <protection/>
    </xf>
    <xf numFmtId="0" fontId="25" fillId="0" borderId="35" xfId="113" applyFont="1" applyBorder="1" applyAlignment="1">
      <alignment horizontal="center" vertical="center" wrapText="1"/>
      <protection/>
    </xf>
    <xf numFmtId="0" fontId="25" fillId="0" borderId="36" xfId="113" applyFont="1" applyBorder="1" applyAlignment="1">
      <alignment horizontal="center" vertical="center" wrapText="1"/>
      <protection/>
    </xf>
    <xf numFmtId="0" fontId="79" fillId="0" borderId="43" xfId="113" applyFont="1" applyBorder="1" applyAlignment="1">
      <alignment vertical="center" wrapText="1"/>
      <protection/>
    </xf>
    <xf numFmtId="0" fontId="25" fillId="0" borderId="13" xfId="113" applyFont="1" applyBorder="1" applyAlignment="1">
      <alignment vertical="center" wrapText="1"/>
      <protection/>
    </xf>
    <xf numFmtId="0" fontId="25" fillId="0" borderId="21" xfId="113" applyFont="1" applyBorder="1">
      <alignment/>
      <protection/>
    </xf>
    <xf numFmtId="0" fontId="6" fillId="0" borderId="13" xfId="113" applyFont="1" applyBorder="1" applyAlignment="1">
      <alignment vertical="center" wrapText="1"/>
      <protection/>
    </xf>
    <xf numFmtId="0" fontId="25" fillId="0" borderId="23" xfId="113" applyFont="1" applyBorder="1">
      <alignment/>
      <protection/>
    </xf>
    <xf numFmtId="0" fontId="25" fillId="0" borderId="29" xfId="113" applyFont="1" applyBorder="1">
      <alignment/>
      <protection/>
    </xf>
    <xf numFmtId="0" fontId="25" fillId="0" borderId="64" xfId="113" applyFont="1" applyBorder="1" applyAlignment="1">
      <alignment vertical="center" wrapText="1"/>
      <protection/>
    </xf>
    <xf numFmtId="0" fontId="25" fillId="0" borderId="16" xfId="113" applyFont="1" applyBorder="1" applyAlignment="1">
      <alignment vertical="center" wrapText="1"/>
      <protection/>
    </xf>
    <xf numFmtId="0" fontId="22" fillId="0" borderId="29" xfId="113" applyFont="1" applyBorder="1">
      <alignment/>
      <protection/>
    </xf>
    <xf numFmtId="0" fontId="22" fillId="0" borderId="37" xfId="113" applyFont="1" applyBorder="1">
      <alignment/>
      <protection/>
    </xf>
    <xf numFmtId="168" fontId="22" fillId="0" borderId="16" xfId="113" applyNumberFormat="1" applyFont="1" applyBorder="1">
      <alignment/>
      <protection/>
    </xf>
    <xf numFmtId="0" fontId="38" fillId="0" borderId="0" xfId="113" applyFont="1">
      <alignment/>
      <protection/>
    </xf>
    <xf numFmtId="0" fontId="38" fillId="0" borderId="35" xfId="113" applyFont="1" applyBorder="1">
      <alignment/>
      <protection/>
    </xf>
    <xf numFmtId="0" fontId="38" fillId="0" borderId="36" xfId="113" applyFont="1" applyBorder="1">
      <alignment/>
      <protection/>
    </xf>
    <xf numFmtId="0" fontId="38" fillId="0" borderId="68" xfId="113" applyFont="1" applyBorder="1">
      <alignment/>
      <protection/>
    </xf>
    <xf numFmtId="0" fontId="80" fillId="0" borderId="74" xfId="113" applyFont="1" applyBorder="1">
      <alignment/>
      <protection/>
    </xf>
    <xf numFmtId="0" fontId="80" fillId="0" borderId="21" xfId="113" applyFont="1" applyBorder="1">
      <alignment/>
      <protection/>
    </xf>
    <xf numFmtId="0" fontId="80" fillId="0" borderId="68" xfId="113" applyFont="1" applyBorder="1">
      <alignment/>
      <protection/>
    </xf>
    <xf numFmtId="0" fontId="80" fillId="0" borderId="15" xfId="113" applyFont="1" applyBorder="1">
      <alignment/>
      <protection/>
    </xf>
    <xf numFmtId="0" fontId="23" fillId="0" borderId="29" xfId="113" applyFont="1" applyBorder="1">
      <alignment/>
      <protection/>
    </xf>
    <xf numFmtId="0" fontId="23" fillId="0" borderId="88" xfId="113" applyFont="1" applyBorder="1">
      <alignment/>
      <protection/>
    </xf>
    <xf numFmtId="0" fontId="23" fillId="0" borderId="37" xfId="113" applyFont="1" applyBorder="1">
      <alignment/>
      <protection/>
    </xf>
    <xf numFmtId="168" fontId="23" fillId="0" borderId="56" xfId="113" applyNumberFormat="1" applyFont="1" applyBorder="1">
      <alignment/>
      <protection/>
    </xf>
    <xf numFmtId="0" fontId="22" fillId="0" borderId="32" xfId="113" applyFont="1" applyBorder="1" applyAlignment="1">
      <alignment horizontal="left" vertical="center" wrapText="1"/>
      <protection/>
    </xf>
    <xf numFmtId="0" fontId="25" fillId="0" borderId="90" xfId="113" applyFont="1" applyBorder="1" applyAlignment="1">
      <alignment horizontal="left" vertical="center" wrapText="1"/>
      <protection/>
    </xf>
    <xf numFmtId="0" fontId="25" fillId="0" borderId="67" xfId="113" applyFont="1" applyBorder="1" applyAlignment="1">
      <alignment horizontal="left" vertical="center" wrapText="1"/>
      <protection/>
    </xf>
    <xf numFmtId="0" fontId="82" fillId="0" borderId="0" xfId="112" applyFont="1">
      <alignment/>
      <protection/>
    </xf>
    <xf numFmtId="0" fontId="83" fillId="0" borderId="0" xfId="112" applyFont="1">
      <alignment/>
      <protection/>
    </xf>
    <xf numFmtId="0" fontId="83" fillId="0" borderId="66" xfId="112" applyFont="1" applyBorder="1">
      <alignment/>
      <protection/>
    </xf>
    <xf numFmtId="0" fontId="83" fillId="0" borderId="35" xfId="112" applyFont="1" applyBorder="1" applyAlignment="1">
      <alignment horizontal="center"/>
      <protection/>
    </xf>
    <xf numFmtId="0" fontId="83" fillId="0" borderId="36" xfId="112" applyFont="1" applyBorder="1" applyAlignment="1">
      <alignment horizontal="center"/>
      <protection/>
    </xf>
    <xf numFmtId="0" fontId="8" fillId="0" borderId="43" xfId="112" applyFont="1" applyBorder="1">
      <alignment/>
      <protection/>
    </xf>
    <xf numFmtId="0" fontId="83" fillId="0" borderId="43" xfId="112" applyFont="1" applyBorder="1">
      <alignment/>
      <protection/>
    </xf>
    <xf numFmtId="0" fontId="83" fillId="0" borderId="64" xfId="112" applyFont="1" applyBorder="1" applyAlignment="1">
      <alignment vertical="top" wrapText="1"/>
      <protection/>
    </xf>
    <xf numFmtId="0" fontId="22" fillId="0" borderId="66" xfId="113" applyFont="1" applyBorder="1" applyAlignment="1">
      <alignment horizontal="left" vertical="center" wrapText="1"/>
      <protection/>
    </xf>
    <xf numFmtId="0" fontId="22" fillId="0" borderId="64" xfId="113" applyFont="1" applyBorder="1" applyAlignment="1">
      <alignment horizontal="left" vertical="center" wrapText="1"/>
      <protection/>
    </xf>
    <xf numFmtId="0" fontId="38" fillId="0" borderId="16" xfId="113" applyFont="1" applyBorder="1">
      <alignment/>
      <protection/>
    </xf>
    <xf numFmtId="0" fontId="23" fillId="0" borderId="56" xfId="113" applyFont="1" applyBorder="1">
      <alignment/>
      <protection/>
    </xf>
    <xf numFmtId="168" fontId="25" fillId="0" borderId="0" xfId="113" applyNumberFormat="1" applyFont="1">
      <alignment/>
      <protection/>
    </xf>
    <xf numFmtId="0" fontId="14" fillId="0" borderId="16" xfId="117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6" fillId="0" borderId="31" xfId="117" applyBorder="1" applyAlignment="1">
      <alignment vertical="center" wrapText="1"/>
      <protection/>
    </xf>
    <xf numFmtId="0" fontId="28" fillId="0" borderId="24" xfId="117" applyFont="1" applyBorder="1" applyAlignment="1">
      <alignment vertical="center" wrapText="1"/>
      <protection/>
    </xf>
    <xf numFmtId="0" fontId="22" fillId="0" borderId="22" xfId="117" applyFont="1" applyBorder="1" applyAlignment="1">
      <alignment horizontal="left" vertical="center" wrapText="1"/>
      <protection/>
    </xf>
    <xf numFmtId="0" fontId="17" fillId="0" borderId="21" xfId="112" applyFont="1" applyBorder="1">
      <alignment/>
      <protection/>
    </xf>
    <xf numFmtId="0" fontId="2" fillId="0" borderId="29" xfId="112" applyBorder="1">
      <alignment/>
      <protection/>
    </xf>
    <xf numFmtId="0" fontId="2" fillId="0" borderId="21" xfId="112" applyBorder="1">
      <alignment/>
      <protection/>
    </xf>
    <xf numFmtId="168" fontId="17" fillId="0" borderId="21" xfId="112" applyNumberFormat="1" applyFont="1" applyBorder="1">
      <alignment/>
      <protection/>
    </xf>
    <xf numFmtId="168" fontId="18" fillId="0" borderId="21" xfId="112" applyNumberFormat="1" applyFont="1" applyBorder="1">
      <alignment/>
      <protection/>
    </xf>
    <xf numFmtId="0" fontId="17" fillId="0" borderId="23" xfId="112" applyFont="1" applyBorder="1">
      <alignment/>
      <protection/>
    </xf>
    <xf numFmtId="0" fontId="17" fillId="0" borderId="53" xfId="112" applyFont="1" applyBorder="1">
      <alignment/>
      <protection/>
    </xf>
    <xf numFmtId="0" fontId="17" fillId="0" borderId="32" xfId="112" applyFont="1" applyBorder="1">
      <alignment/>
      <protection/>
    </xf>
    <xf numFmtId="0" fontId="17" fillId="0" borderId="29" xfId="112" applyFont="1" applyBorder="1">
      <alignment/>
      <protection/>
    </xf>
    <xf numFmtId="0" fontId="2" fillId="0" borderId="53" xfId="112" applyBorder="1">
      <alignment/>
      <protection/>
    </xf>
    <xf numFmtId="0" fontId="58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66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15" xfId="0" applyNumberFormat="1" applyBorder="1" applyAlignment="1">
      <alignment/>
    </xf>
    <xf numFmtId="0" fontId="58" fillId="0" borderId="64" xfId="0" applyFont="1" applyBorder="1" applyAlignment="1">
      <alignment/>
    </xf>
    <xf numFmtId="3" fontId="58" fillId="0" borderId="56" xfId="0" applyNumberFormat="1" applyFont="1" applyBorder="1" applyAlignment="1">
      <alignment/>
    </xf>
    <xf numFmtId="0" fontId="6" fillId="0" borderId="43" xfId="113" applyFont="1" applyBorder="1" applyAlignment="1">
      <alignment vertical="center" wrapText="1"/>
      <protection/>
    </xf>
    <xf numFmtId="0" fontId="6" fillId="0" borderId="73" xfId="113" applyFont="1" applyBorder="1">
      <alignment/>
      <protection/>
    </xf>
    <xf numFmtId="0" fontId="6" fillId="0" borderId="74" xfId="113" applyFont="1" applyBorder="1">
      <alignment/>
      <protection/>
    </xf>
    <xf numFmtId="0" fontId="6" fillId="0" borderId="41" xfId="113" applyFont="1" applyBorder="1">
      <alignment/>
      <protection/>
    </xf>
    <xf numFmtId="167" fontId="6" fillId="0" borderId="41" xfId="80" applyNumberFormat="1" applyFont="1" applyBorder="1" applyAlignment="1">
      <alignment/>
    </xf>
    <xf numFmtId="0" fontId="6" fillId="0" borderId="41" xfId="113" applyFont="1" applyBorder="1" applyAlignment="1">
      <alignment horizontal="center"/>
      <protection/>
    </xf>
    <xf numFmtId="0" fontId="6" fillId="0" borderId="80" xfId="113" applyFont="1" applyBorder="1">
      <alignment/>
      <protection/>
    </xf>
    <xf numFmtId="0" fontId="6" fillId="0" borderId="37" xfId="113" applyFont="1" applyBorder="1">
      <alignment/>
      <protection/>
    </xf>
    <xf numFmtId="0" fontId="6" fillId="0" borderId="16" xfId="113" applyFont="1" applyBorder="1">
      <alignment/>
      <protection/>
    </xf>
    <xf numFmtId="0" fontId="6" fillId="0" borderId="43" xfId="113" applyFont="1" applyBorder="1">
      <alignment/>
      <protection/>
    </xf>
    <xf numFmtId="0" fontId="6" fillId="0" borderId="13" xfId="113" applyFont="1" applyBorder="1">
      <alignment/>
      <protection/>
    </xf>
    <xf numFmtId="6" fontId="6" fillId="0" borderId="13" xfId="113" applyNumberFormat="1" applyFont="1" applyBorder="1">
      <alignment/>
      <protection/>
    </xf>
    <xf numFmtId="0" fontId="6" fillId="0" borderId="13" xfId="113" applyFont="1" applyBorder="1" applyAlignment="1">
      <alignment horizontal="center"/>
      <protection/>
    </xf>
    <xf numFmtId="0" fontId="6" fillId="0" borderId="64" xfId="113" applyFont="1" applyBorder="1">
      <alignment/>
      <protection/>
    </xf>
    <xf numFmtId="0" fontId="6" fillId="0" borderId="57" xfId="113" applyFont="1" applyBorder="1">
      <alignment/>
      <protection/>
    </xf>
    <xf numFmtId="167" fontId="6" fillId="0" borderId="13" xfId="80" applyNumberFormat="1" applyFont="1" applyBorder="1" applyAlignment="1">
      <alignment/>
    </xf>
    <xf numFmtId="0" fontId="6" fillId="0" borderId="26" xfId="113" applyFont="1" applyBorder="1">
      <alignment/>
      <protection/>
    </xf>
    <xf numFmtId="0" fontId="6" fillId="0" borderId="26" xfId="113" applyFont="1" applyBorder="1" applyAlignment="1">
      <alignment horizontal="center"/>
      <protection/>
    </xf>
    <xf numFmtId="0" fontId="6" fillId="0" borderId="68" xfId="113" applyFont="1" applyBorder="1">
      <alignment/>
      <protection/>
    </xf>
    <xf numFmtId="0" fontId="6" fillId="0" borderId="15" xfId="113" applyFont="1" applyBorder="1">
      <alignment/>
      <protection/>
    </xf>
    <xf numFmtId="0" fontId="6" fillId="0" borderId="86" xfId="113" applyFont="1" applyBorder="1">
      <alignment/>
      <protection/>
    </xf>
    <xf numFmtId="0" fontId="6" fillId="0" borderId="45" xfId="113" applyFont="1" applyBorder="1">
      <alignment/>
      <protection/>
    </xf>
    <xf numFmtId="0" fontId="6" fillId="0" borderId="56" xfId="113" applyFont="1" applyBorder="1">
      <alignment/>
      <protection/>
    </xf>
    <xf numFmtId="168" fontId="6" fillId="0" borderId="15" xfId="113" applyNumberFormat="1" applyFont="1" applyBorder="1">
      <alignment/>
      <protection/>
    </xf>
    <xf numFmtId="168" fontId="6" fillId="0" borderId="56" xfId="113" applyNumberFormat="1" applyFont="1" applyBorder="1">
      <alignment/>
      <protection/>
    </xf>
    <xf numFmtId="0" fontId="6" fillId="0" borderId="21" xfId="113" applyFont="1" applyBorder="1">
      <alignment/>
      <protection/>
    </xf>
    <xf numFmtId="168" fontId="6" fillId="0" borderId="13" xfId="113" applyNumberFormat="1" applyFont="1" applyBorder="1">
      <alignment/>
      <protection/>
    </xf>
    <xf numFmtId="0" fontId="5" fillId="0" borderId="74" xfId="113" applyBorder="1">
      <alignment/>
      <protection/>
    </xf>
    <xf numFmtId="0" fontId="6" fillId="0" borderId="23" xfId="113" applyFont="1" applyBorder="1">
      <alignment/>
      <protection/>
    </xf>
    <xf numFmtId="0" fontId="5" fillId="0" borderId="86" xfId="113" applyBorder="1">
      <alignment/>
      <protection/>
    </xf>
    <xf numFmtId="168" fontId="6" fillId="0" borderId="26" xfId="113" applyNumberFormat="1" applyFont="1" applyBorder="1">
      <alignment/>
      <protection/>
    </xf>
    <xf numFmtId="0" fontId="17" fillId="0" borderId="43" xfId="113" applyFont="1" applyBorder="1">
      <alignment/>
      <protection/>
    </xf>
    <xf numFmtId="0" fontId="17" fillId="0" borderId="13" xfId="113" applyFont="1" applyBorder="1">
      <alignment/>
      <protection/>
    </xf>
    <xf numFmtId="0" fontId="17" fillId="0" borderId="74" xfId="113" applyFont="1" applyBorder="1">
      <alignment/>
      <protection/>
    </xf>
    <xf numFmtId="168" fontId="17" fillId="0" borderId="15" xfId="113" applyNumberFormat="1" applyFont="1" applyBorder="1">
      <alignment/>
      <protection/>
    </xf>
    <xf numFmtId="0" fontId="17" fillId="0" borderId="21" xfId="113" applyFont="1" applyBorder="1">
      <alignment/>
      <protection/>
    </xf>
    <xf numFmtId="0" fontId="17" fillId="0" borderId="68" xfId="113" applyFont="1" applyBorder="1">
      <alignment/>
      <protection/>
    </xf>
    <xf numFmtId="168" fontId="17" fillId="0" borderId="41" xfId="80" applyNumberFormat="1" applyFont="1" applyBorder="1" applyAlignment="1">
      <alignment vertical="center" wrapText="1"/>
    </xf>
    <xf numFmtId="168" fontId="17" fillId="0" borderId="13" xfId="80" applyNumberFormat="1" applyFont="1" applyBorder="1" applyAlignment="1">
      <alignment vertical="center" wrapText="1"/>
    </xf>
    <xf numFmtId="168" fontId="6" fillId="0" borderId="85" xfId="117" applyNumberFormat="1" applyFont="1" applyBorder="1" applyAlignment="1" applyProtection="1">
      <alignment vertical="center" wrapText="1"/>
      <protection locked="0"/>
    </xf>
    <xf numFmtId="168" fontId="23" fillId="0" borderId="24" xfId="80" applyNumberFormat="1" applyFont="1" applyBorder="1" applyAlignment="1">
      <alignment/>
    </xf>
    <xf numFmtId="167" fontId="6" fillId="0" borderId="14" xfId="80" applyNumberFormat="1" applyFont="1" applyBorder="1" applyAlignment="1" applyProtection="1">
      <alignment horizontal="right" vertical="center" wrapText="1"/>
      <protection locked="0"/>
    </xf>
    <xf numFmtId="0" fontId="2" fillId="0" borderId="50" xfId="112" applyBorder="1">
      <alignment/>
      <protection/>
    </xf>
    <xf numFmtId="0" fontId="6" fillId="0" borderId="46" xfId="117" applyBorder="1" applyAlignment="1">
      <alignment vertical="center" wrapText="1"/>
      <protection/>
    </xf>
    <xf numFmtId="0" fontId="2" fillId="0" borderId="70" xfId="112" applyBorder="1">
      <alignment/>
      <protection/>
    </xf>
    <xf numFmtId="0" fontId="6" fillId="0" borderId="20" xfId="117" applyBorder="1" applyAlignment="1">
      <alignment vertical="center" wrapText="1"/>
      <protection/>
    </xf>
    <xf numFmtId="0" fontId="2" fillId="0" borderId="20" xfId="112" applyBorder="1">
      <alignment/>
      <protection/>
    </xf>
    <xf numFmtId="0" fontId="17" fillId="0" borderId="20" xfId="112" applyFont="1" applyBorder="1">
      <alignment/>
      <protection/>
    </xf>
    <xf numFmtId="0" fontId="22" fillId="0" borderId="70" xfId="117" applyFont="1" applyBorder="1" applyAlignment="1">
      <alignment horizontal="left" vertical="center" wrapText="1"/>
      <protection/>
    </xf>
    <xf numFmtId="0" fontId="19" fillId="0" borderId="68" xfId="117" applyFont="1" applyBorder="1" applyAlignment="1">
      <alignment vertical="center" wrapText="1"/>
      <protection/>
    </xf>
    <xf numFmtId="0" fontId="19" fillId="0" borderId="72" xfId="117" applyFont="1" applyBorder="1" applyAlignment="1">
      <alignment vertical="center" wrapText="1"/>
      <protection/>
    </xf>
    <xf numFmtId="0" fontId="28" fillId="0" borderId="70" xfId="117" applyFont="1" applyBorder="1" applyAlignment="1">
      <alignment vertical="center" wrapText="1"/>
      <protection/>
    </xf>
    <xf numFmtId="0" fontId="28" fillId="0" borderId="68" xfId="117" applyFont="1" applyBorder="1" applyAlignment="1">
      <alignment vertical="center" wrapText="1"/>
      <protection/>
    </xf>
    <xf numFmtId="0" fontId="28" fillId="0" borderId="72" xfId="117" applyFont="1" applyBorder="1" applyAlignment="1">
      <alignment vertical="center" wrapText="1"/>
      <protection/>
    </xf>
    <xf numFmtId="0" fontId="6" fillId="0" borderId="88" xfId="117" applyBorder="1" applyAlignment="1">
      <alignment vertical="center" wrapText="1"/>
      <protection/>
    </xf>
    <xf numFmtId="0" fontId="6" fillId="0" borderId="90" xfId="117" applyBorder="1" applyAlignment="1">
      <alignment vertical="center" wrapText="1"/>
      <protection/>
    </xf>
    <xf numFmtId="0" fontId="22" fillId="0" borderId="31" xfId="117" applyFont="1" applyBorder="1" applyAlignment="1">
      <alignment horizontal="left" vertical="center" wrapText="1"/>
      <protection/>
    </xf>
    <xf numFmtId="0" fontId="28" fillId="0" borderId="90" xfId="117" applyFont="1" applyBorder="1" applyAlignment="1">
      <alignment vertical="center" wrapText="1"/>
      <protection/>
    </xf>
    <xf numFmtId="0" fontId="28" fillId="0" borderId="88" xfId="117" applyFont="1" applyBorder="1" applyAlignment="1">
      <alignment vertical="center" wrapText="1"/>
      <protection/>
    </xf>
    <xf numFmtId="0" fontId="22" fillId="0" borderId="72" xfId="117" applyFont="1" applyBorder="1" applyAlignment="1">
      <alignment horizontal="left" vertical="center" wrapText="1"/>
      <protection/>
    </xf>
    <xf numFmtId="9" fontId="6" fillId="0" borderId="14" xfId="132" applyFont="1" applyBorder="1" applyAlignment="1">
      <alignment vertical="center" wrapText="1"/>
    </xf>
    <xf numFmtId="9" fontId="6" fillId="0" borderId="22" xfId="132" applyFont="1" applyBorder="1" applyAlignment="1">
      <alignment vertical="center" wrapText="1"/>
    </xf>
    <xf numFmtId="9" fontId="6" fillId="0" borderId="33" xfId="132" applyFont="1" applyBorder="1" applyAlignment="1">
      <alignment vertical="center" wrapText="1"/>
    </xf>
    <xf numFmtId="9" fontId="6" fillId="0" borderId="28" xfId="132" applyFont="1" applyBorder="1" applyAlignment="1">
      <alignment vertical="center" wrapText="1"/>
    </xf>
    <xf numFmtId="9" fontId="6" fillId="0" borderId="24" xfId="132" applyFont="1" applyBorder="1" applyAlignment="1">
      <alignment vertical="center" wrapText="1"/>
    </xf>
    <xf numFmtId="9" fontId="6" fillId="0" borderId="19" xfId="132" applyFont="1" applyBorder="1" applyAlignment="1">
      <alignment vertical="center" wrapText="1"/>
    </xf>
    <xf numFmtId="168" fontId="17" fillId="0" borderId="27" xfId="80" applyNumberFormat="1" applyFont="1" applyBorder="1" applyAlignment="1">
      <alignment/>
    </xf>
    <xf numFmtId="9" fontId="6" fillId="0" borderId="31" xfId="132" applyFont="1" applyBorder="1" applyAlignment="1">
      <alignment vertical="center" wrapText="1"/>
    </xf>
    <xf numFmtId="168" fontId="23" fillId="0" borderId="71" xfId="80" applyNumberFormat="1" applyFont="1" applyBorder="1" applyAlignment="1">
      <alignment/>
    </xf>
    <xf numFmtId="0" fontId="6" fillId="0" borderId="68" xfId="117" applyFont="1" applyBorder="1" applyAlignment="1">
      <alignment vertical="center" wrapText="1"/>
      <protection/>
    </xf>
    <xf numFmtId="167" fontId="6" fillId="0" borderId="41" xfId="80" applyNumberFormat="1" applyFont="1" applyBorder="1" applyAlignment="1">
      <alignment horizontal="center"/>
    </xf>
    <xf numFmtId="0" fontId="6" fillId="0" borderId="57" xfId="113" applyFont="1" applyBorder="1" applyAlignment="1">
      <alignment horizontal="center"/>
      <protection/>
    </xf>
    <xf numFmtId="0" fontId="6" fillId="0" borderId="16" xfId="113" applyFont="1" applyBorder="1" applyAlignment="1">
      <alignment horizontal="center"/>
      <protection/>
    </xf>
    <xf numFmtId="6" fontId="6" fillId="0" borderId="13" xfId="113" applyNumberFormat="1" applyFont="1" applyBorder="1" applyAlignment="1">
      <alignment horizontal="center"/>
      <protection/>
    </xf>
    <xf numFmtId="0" fontId="81" fillId="0" borderId="48" xfId="122" applyFont="1" applyBorder="1">
      <alignment/>
      <protection/>
    </xf>
    <xf numFmtId="0" fontId="81" fillId="0" borderId="41" xfId="122" applyFont="1" applyBorder="1">
      <alignment/>
      <protection/>
    </xf>
    <xf numFmtId="0" fontId="81" fillId="0" borderId="0" xfId="122" applyFont="1">
      <alignment/>
      <protection/>
    </xf>
    <xf numFmtId="167" fontId="81" fillId="0" borderId="48" xfId="122" applyNumberFormat="1" applyFont="1" applyBorder="1">
      <alignment/>
      <protection/>
    </xf>
    <xf numFmtId="167" fontId="81" fillId="0" borderId="26" xfId="122" applyNumberFormat="1" applyFont="1" applyBorder="1">
      <alignment/>
      <protection/>
    </xf>
    <xf numFmtId="0" fontId="81" fillId="0" borderId="70" xfId="122" applyFont="1" applyBorder="1">
      <alignment/>
      <protection/>
    </xf>
    <xf numFmtId="167" fontId="81" fillId="0" borderId="41" xfId="122" applyNumberFormat="1" applyFont="1" applyBorder="1">
      <alignment/>
      <protection/>
    </xf>
    <xf numFmtId="168" fontId="22" fillId="0" borderId="44" xfId="117" applyNumberFormat="1" applyFont="1" applyBorder="1" applyAlignment="1" applyProtection="1">
      <alignment horizontal="center" vertical="center" wrapText="1"/>
      <protection locked="0"/>
    </xf>
    <xf numFmtId="168" fontId="22" fillId="0" borderId="45" xfId="117" applyNumberFormat="1" applyFont="1" applyBorder="1" applyAlignment="1" applyProtection="1">
      <alignment horizontal="center" vertical="center" wrapText="1"/>
      <protection locked="0"/>
    </xf>
    <xf numFmtId="168" fontId="25" fillId="0" borderId="44" xfId="117" applyNumberFormat="1" applyFont="1" applyBorder="1" applyAlignment="1" applyProtection="1">
      <alignment horizontal="center" vertical="center" wrapText="1"/>
      <protection locked="0"/>
    </xf>
    <xf numFmtId="168" fontId="25" fillId="0" borderId="45" xfId="117" applyNumberFormat="1" applyFont="1" applyBorder="1" applyAlignment="1" applyProtection="1">
      <alignment horizontal="center" vertical="center" wrapText="1"/>
      <protection locked="0"/>
    </xf>
    <xf numFmtId="168" fontId="22" fillId="0" borderId="56" xfId="113" applyNumberFormat="1" applyFont="1" applyBorder="1">
      <alignment/>
      <protection/>
    </xf>
    <xf numFmtId="168" fontId="17" fillId="0" borderId="20" xfId="112" applyNumberFormat="1" applyFont="1" applyBorder="1">
      <alignment/>
      <protection/>
    </xf>
    <xf numFmtId="168" fontId="2" fillId="0" borderId="20" xfId="112" applyNumberFormat="1" applyBorder="1">
      <alignment/>
      <protection/>
    </xf>
    <xf numFmtId="0" fontId="23" fillId="0" borderId="77" xfId="112" applyFont="1" applyBorder="1">
      <alignment/>
      <protection/>
    </xf>
    <xf numFmtId="168" fontId="18" fillId="0" borderId="51" xfId="112" applyNumberFormat="1" applyFont="1" applyBorder="1">
      <alignment/>
      <protection/>
    </xf>
    <xf numFmtId="0" fontId="0" fillId="0" borderId="43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0" xfId="0" applyNumberFormat="1" applyFont="1" applyAlignment="1">
      <alignment horizontal="left" vertical="center"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58" fillId="0" borderId="42" xfId="0" applyFont="1" applyBorder="1" applyAlignment="1">
      <alignment/>
    </xf>
    <xf numFmtId="3" fontId="58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168" fontId="22" fillId="0" borderId="0" xfId="117" applyNumberFormat="1" applyFont="1" applyAlignment="1">
      <alignment horizontal="centerContinuous" vertical="center" wrapText="1"/>
      <protection/>
    </xf>
    <xf numFmtId="167" fontId="6" fillId="0" borderId="24" xfId="80" applyNumberFormat="1" applyFont="1" applyBorder="1" applyAlignment="1" applyProtection="1">
      <alignment horizontal="right" vertical="center" wrapText="1"/>
      <protection locked="0"/>
    </xf>
    <xf numFmtId="168" fontId="17" fillId="0" borderId="14" xfId="80" applyNumberFormat="1" applyFont="1" applyBorder="1" applyAlignment="1">
      <alignment/>
    </xf>
    <xf numFmtId="0" fontId="91" fillId="0" borderId="0" xfId="112" applyFont="1">
      <alignment/>
      <protection/>
    </xf>
    <xf numFmtId="0" fontId="6" fillId="0" borderId="0" xfId="112" applyFont="1">
      <alignment/>
      <protection/>
    </xf>
    <xf numFmtId="0" fontId="6" fillId="0" borderId="67" xfId="112" applyFont="1" applyBorder="1">
      <alignment/>
      <protection/>
    </xf>
    <xf numFmtId="0" fontId="6" fillId="0" borderId="27" xfId="112" applyFont="1" applyBorder="1">
      <alignment/>
      <protection/>
    </xf>
    <xf numFmtId="0" fontId="6" fillId="0" borderId="30" xfId="117" applyBorder="1" applyAlignment="1">
      <alignment vertical="center" wrapText="1"/>
      <protection/>
    </xf>
    <xf numFmtId="0" fontId="6" fillId="0" borderId="67" xfId="117" applyBorder="1" applyAlignment="1">
      <alignment vertical="center" wrapText="1"/>
      <protection/>
    </xf>
    <xf numFmtId="0" fontId="80" fillId="0" borderId="68" xfId="113" applyFont="1" applyBorder="1">
      <alignment/>
      <protection/>
    </xf>
    <xf numFmtId="0" fontId="80" fillId="0" borderId="74" xfId="113" applyFont="1" applyBorder="1">
      <alignment/>
      <protection/>
    </xf>
    <xf numFmtId="0" fontId="80" fillId="0" borderId="15" xfId="113" applyFont="1" applyBorder="1">
      <alignment/>
      <protection/>
    </xf>
    <xf numFmtId="168" fontId="17" fillId="0" borderId="13" xfId="113" applyNumberFormat="1" applyFont="1" applyBorder="1">
      <alignment/>
      <protection/>
    </xf>
    <xf numFmtId="168" fontId="22" fillId="0" borderId="64" xfId="117" applyNumberFormat="1" applyFont="1" applyBorder="1" applyAlignment="1" applyProtection="1">
      <alignment horizontal="center" vertical="center" wrapText="1"/>
      <protection locked="0"/>
    </xf>
    <xf numFmtId="168" fontId="22" fillId="0" borderId="56" xfId="117" applyNumberFormat="1" applyFont="1" applyBorder="1" applyAlignment="1" applyProtection="1">
      <alignment horizontal="center" vertical="center" wrapText="1"/>
      <protection locked="0"/>
    </xf>
    <xf numFmtId="0" fontId="22" fillId="0" borderId="0" xfId="113" applyFont="1">
      <alignment/>
      <protection/>
    </xf>
    <xf numFmtId="168" fontId="22" fillId="0" borderId="0" xfId="113" applyNumberFormat="1" applyFont="1">
      <alignment/>
      <protection/>
    </xf>
    <xf numFmtId="0" fontId="5" fillId="0" borderId="13" xfId="122" applyBorder="1" applyAlignment="1">
      <alignment horizontal="center" vertical="center"/>
      <protection/>
    </xf>
    <xf numFmtId="6" fontId="5" fillId="0" borderId="13" xfId="122" applyNumberFormat="1" applyBorder="1" applyAlignment="1">
      <alignment vertical="center"/>
      <protection/>
    </xf>
    <xf numFmtId="0" fontId="79" fillId="0" borderId="46" xfId="113" applyFont="1" applyBorder="1" applyAlignment="1">
      <alignment vertical="center" wrapText="1"/>
      <protection/>
    </xf>
    <xf numFmtId="0" fontId="25" fillId="0" borderId="41" xfId="113" applyFont="1" applyBorder="1" applyAlignment="1">
      <alignment vertical="center" wrapText="1"/>
      <protection/>
    </xf>
    <xf numFmtId="0" fontId="25" fillId="0" borderId="0" xfId="113" applyFont="1" applyAlignment="1">
      <alignment vertical="center" wrapText="1"/>
      <protection/>
    </xf>
    <xf numFmtId="168" fontId="6" fillId="0" borderId="20" xfId="117" applyNumberFormat="1" applyFont="1" applyBorder="1" applyAlignment="1" applyProtection="1">
      <alignment vertical="center" wrapText="1"/>
      <protection locked="0"/>
    </xf>
    <xf numFmtId="0" fontId="6" fillId="0" borderId="71" xfId="112" applyFont="1" applyBorder="1">
      <alignment/>
      <protection/>
    </xf>
    <xf numFmtId="0" fontId="5" fillId="0" borderId="0" xfId="114">
      <alignment/>
      <protection/>
    </xf>
    <xf numFmtId="2" fontId="5" fillId="0" borderId="0" xfId="114" applyNumberFormat="1">
      <alignment/>
      <protection/>
    </xf>
    <xf numFmtId="2" fontId="55" fillId="0" borderId="0" xfId="114" applyNumberFormat="1" applyFont="1" applyAlignment="1">
      <alignment horizontal="center"/>
      <protection/>
    </xf>
    <xf numFmtId="2" fontId="17" fillId="0" borderId="0" xfId="114" applyNumberFormat="1" applyFont="1" applyAlignment="1">
      <alignment horizontal="center"/>
      <protection/>
    </xf>
    <xf numFmtId="0" fontId="5" fillId="0" borderId="81" xfId="114" applyBorder="1">
      <alignment/>
      <protection/>
    </xf>
    <xf numFmtId="0" fontId="81" fillId="0" borderId="21" xfId="114" applyFont="1" applyBorder="1" applyAlignment="1">
      <alignment vertical="center" wrapText="1"/>
      <protection/>
    </xf>
    <xf numFmtId="0" fontId="81" fillId="0" borderId="66" xfId="114" applyFont="1" applyBorder="1" applyAlignment="1">
      <alignment vertical="center" wrapText="1"/>
      <protection/>
    </xf>
    <xf numFmtId="0" fontId="81" fillId="0" borderId="34" xfId="114" applyFont="1" applyBorder="1" applyAlignment="1">
      <alignment vertical="center" wrapText="1"/>
      <protection/>
    </xf>
    <xf numFmtId="2" fontId="94" fillId="0" borderId="21" xfId="114" applyNumberFormat="1" applyFont="1" applyBorder="1" applyAlignment="1">
      <alignment horizontal="center"/>
      <protection/>
    </xf>
    <xf numFmtId="0" fontId="81" fillId="0" borderId="43" xfId="114" applyFont="1" applyBorder="1">
      <alignment/>
      <protection/>
    </xf>
    <xf numFmtId="0" fontId="81" fillId="0" borderId="74" xfId="114" applyFont="1" applyBorder="1">
      <alignment/>
      <protection/>
    </xf>
    <xf numFmtId="0" fontId="81" fillId="0" borderId="15" xfId="114" applyFont="1" applyBorder="1" applyAlignment="1">
      <alignment horizontal="center"/>
      <protection/>
    </xf>
    <xf numFmtId="0" fontId="81" fillId="0" borderId="73" xfId="114" applyFont="1" applyBorder="1" applyAlignment="1">
      <alignment horizontal="center"/>
      <protection/>
    </xf>
    <xf numFmtId="0" fontId="81" fillId="0" borderId="13" xfId="114" applyFont="1" applyBorder="1">
      <alignment/>
      <protection/>
    </xf>
    <xf numFmtId="2" fontId="94" fillId="0" borderId="53" xfId="114" applyNumberFormat="1" applyFont="1" applyBorder="1" applyAlignment="1">
      <alignment horizontal="center"/>
      <protection/>
    </xf>
    <xf numFmtId="0" fontId="81" fillId="0" borderId="21" xfId="114" applyFont="1" applyBorder="1">
      <alignment/>
      <protection/>
    </xf>
    <xf numFmtId="2" fontId="11" fillId="0" borderId="51" xfId="114" applyNumberFormat="1" applyFont="1" applyBorder="1" applyAlignment="1">
      <alignment horizontal="center"/>
      <protection/>
    </xf>
    <xf numFmtId="0" fontId="81" fillId="0" borderId="23" xfId="114" applyFont="1" applyBorder="1">
      <alignment/>
      <protection/>
    </xf>
    <xf numFmtId="0" fontId="11" fillId="0" borderId="0" xfId="114" applyFont="1">
      <alignment/>
      <protection/>
    </xf>
    <xf numFmtId="43" fontId="5" fillId="0" borderId="0" xfId="114" applyNumberFormat="1">
      <alignment/>
      <protection/>
    </xf>
    <xf numFmtId="0" fontId="103" fillId="0" borderId="0" xfId="112" applyFont="1">
      <alignment/>
      <protection/>
    </xf>
    <xf numFmtId="9" fontId="25" fillId="0" borderId="0" xfId="113" applyNumberFormat="1" applyFont="1">
      <alignment/>
      <protection/>
    </xf>
    <xf numFmtId="9" fontId="5" fillId="0" borderId="0" xfId="113" applyNumberFormat="1">
      <alignment/>
      <protection/>
    </xf>
    <xf numFmtId="0" fontId="9" fillId="0" borderId="13" xfId="118" applyFont="1" applyBorder="1" applyAlignment="1">
      <alignment horizontal="center" vertical="center" wrapText="1"/>
      <protection/>
    </xf>
    <xf numFmtId="167" fontId="83" fillId="0" borderId="13" xfId="80" applyNumberFormat="1" applyFont="1" applyBorder="1" applyAlignment="1">
      <alignment/>
    </xf>
    <xf numFmtId="167" fontId="83" fillId="0" borderId="15" xfId="80" applyNumberFormat="1" applyFont="1" applyBorder="1" applyAlignment="1">
      <alignment/>
    </xf>
    <xf numFmtId="167" fontId="83" fillId="0" borderId="16" xfId="80" applyNumberFormat="1" applyFont="1" applyBorder="1" applyAlignment="1">
      <alignment/>
    </xf>
    <xf numFmtId="167" fontId="83" fillId="0" borderId="56" xfId="80" applyNumberFormat="1" applyFont="1" applyBorder="1" applyAlignment="1">
      <alignment/>
    </xf>
    <xf numFmtId="0" fontId="7" fillId="0" borderId="13" xfId="118" applyFont="1" applyBorder="1">
      <alignment/>
      <protection/>
    </xf>
    <xf numFmtId="0" fontId="104" fillId="0" borderId="0" xfId="118" applyFont="1">
      <alignment/>
      <protection/>
    </xf>
    <xf numFmtId="0" fontId="81" fillId="0" borderId="46" xfId="114" applyFont="1" applyBorder="1">
      <alignment/>
      <protection/>
    </xf>
    <xf numFmtId="0" fontId="81" fillId="0" borderId="84" xfId="114" applyFont="1" applyBorder="1">
      <alignment/>
      <protection/>
    </xf>
    <xf numFmtId="0" fontId="81" fillId="0" borderId="51" xfId="114" applyFont="1" applyBorder="1" applyAlignment="1">
      <alignment horizontal="center"/>
      <protection/>
    </xf>
    <xf numFmtId="0" fontId="81" fillId="0" borderId="77" xfId="114" applyFont="1" applyBorder="1" applyAlignment="1">
      <alignment horizontal="center"/>
      <protection/>
    </xf>
    <xf numFmtId="0" fontId="81" fillId="0" borderId="53" xfId="114" applyFont="1" applyBorder="1" applyAlignment="1">
      <alignment vertical="center" wrapText="1"/>
      <protection/>
    </xf>
    <xf numFmtId="0" fontId="81" fillId="0" borderId="14" xfId="114" applyFont="1" applyBorder="1" applyAlignment="1">
      <alignment vertical="center" wrapText="1"/>
      <protection/>
    </xf>
    <xf numFmtId="168" fontId="6" fillId="0" borderId="44" xfId="117" applyNumberFormat="1" applyFont="1" applyBorder="1" applyAlignment="1" applyProtection="1">
      <alignment horizontal="center" vertical="center" wrapText="1"/>
      <protection locked="0"/>
    </xf>
    <xf numFmtId="0" fontId="0" fillId="0" borderId="0" xfId="112" applyFont="1">
      <alignment/>
      <protection/>
    </xf>
    <xf numFmtId="168" fontId="6" fillId="0" borderId="13" xfId="113" applyNumberFormat="1" applyFont="1" applyBorder="1">
      <alignment/>
      <protection/>
    </xf>
    <xf numFmtId="168" fontId="6" fillId="0" borderId="15" xfId="113" applyNumberFormat="1" applyFont="1" applyBorder="1">
      <alignment/>
      <protection/>
    </xf>
    <xf numFmtId="168" fontId="6" fillId="0" borderId="26" xfId="113" applyNumberFormat="1" applyFont="1" applyBorder="1">
      <alignment/>
      <protection/>
    </xf>
    <xf numFmtId="0" fontId="105" fillId="0" borderId="0" xfId="112" applyFont="1">
      <alignment/>
      <protection/>
    </xf>
    <xf numFmtId="168" fontId="28" fillId="0" borderId="44" xfId="117" applyNumberFormat="1" applyFont="1" applyBorder="1" applyAlignment="1" applyProtection="1">
      <alignment horizontal="center" vertical="center" wrapText="1"/>
      <protection locked="0"/>
    </xf>
    <xf numFmtId="0" fontId="55" fillId="0" borderId="0" xfId="118" applyFont="1" applyAlignment="1">
      <alignment horizontal="center"/>
      <protection/>
    </xf>
    <xf numFmtId="0" fontId="55" fillId="0" borderId="0" xfId="114" applyFont="1" applyAlignment="1">
      <alignment horizontal="center"/>
      <protection/>
    </xf>
    <xf numFmtId="0" fontId="5" fillId="0" borderId="0" xfId="118" applyFont="1">
      <alignment/>
      <protection/>
    </xf>
    <xf numFmtId="0" fontId="9" fillId="0" borderId="0" xfId="118" applyFont="1" applyFill="1" applyBorder="1" applyAlignment="1">
      <alignment horizontal="justify" vertical="top" wrapText="1"/>
      <protection/>
    </xf>
    <xf numFmtId="0" fontId="11" fillId="0" borderId="13" xfId="118" applyFont="1" applyFill="1" applyBorder="1" applyAlignment="1">
      <alignment horizontal="right" vertical="top" wrapText="1"/>
      <protection/>
    </xf>
    <xf numFmtId="0" fontId="11" fillId="0" borderId="13" xfId="118" applyFont="1" applyFill="1" applyBorder="1" applyAlignment="1">
      <alignment horizontal="justify" vertical="top" wrapText="1"/>
      <protection/>
    </xf>
    <xf numFmtId="0" fontId="5" fillId="0" borderId="13" xfId="118" applyFont="1" applyBorder="1">
      <alignment/>
      <protection/>
    </xf>
    <xf numFmtId="0" fontId="95" fillId="0" borderId="13" xfId="118" applyFont="1" applyBorder="1" applyAlignment="1">
      <alignment wrapText="1"/>
      <protection/>
    </xf>
    <xf numFmtId="0" fontId="7" fillId="0" borderId="13" xfId="118" applyFont="1" applyBorder="1" applyAlignment="1">
      <alignment vertical="center" wrapText="1"/>
      <protection/>
    </xf>
    <xf numFmtId="0" fontId="10" fillId="0" borderId="13" xfId="118" applyFont="1" applyBorder="1" applyAlignment="1">
      <alignment vertical="center" wrapText="1"/>
      <protection/>
    </xf>
    <xf numFmtId="0" fontId="96" fillId="0" borderId="13" xfId="118" applyFont="1" applyBorder="1" applyAlignment="1">
      <alignment vertical="center" wrapText="1"/>
      <protection/>
    </xf>
    <xf numFmtId="0" fontId="5" fillId="0" borderId="13" xfId="118" applyFont="1" applyBorder="1" applyAlignment="1">
      <alignment horizontal="center"/>
      <protection/>
    </xf>
    <xf numFmtId="0" fontId="11" fillId="0" borderId="0" xfId="118" applyFont="1" applyFill="1" applyBorder="1" applyAlignment="1">
      <alignment horizontal="right" vertical="top" wrapText="1"/>
      <protection/>
    </xf>
    <xf numFmtId="0" fontId="5" fillId="0" borderId="13" xfId="118" applyFont="1" applyFill="1" applyBorder="1">
      <alignment/>
      <protection/>
    </xf>
    <xf numFmtId="0" fontId="5" fillId="0" borderId="13" xfId="118" applyFont="1" applyBorder="1" applyAlignment="1">
      <alignment horizontal="centerContinuous" vertical="center" wrapText="1"/>
      <protection/>
    </xf>
    <xf numFmtId="0" fontId="7" fillId="0" borderId="0" xfId="120" applyFont="1">
      <alignment/>
      <protection/>
    </xf>
    <xf numFmtId="0" fontId="55" fillId="0" borderId="0" xfId="118" applyFont="1" applyAlignment="1">
      <alignment horizontal="centerContinuous"/>
      <protection/>
    </xf>
    <xf numFmtId="0" fontId="55" fillId="0" borderId="0" xfId="118" applyFont="1" applyAlignment="1">
      <alignment/>
      <protection/>
    </xf>
    <xf numFmtId="0" fontId="55" fillId="0" borderId="0" xfId="118" applyFont="1" applyAlignment="1">
      <alignment horizontal="center"/>
      <protection/>
    </xf>
    <xf numFmtId="2" fontId="5" fillId="0" borderId="0" xfId="114" applyNumberFormat="1" applyFont="1">
      <alignment/>
      <protection/>
    </xf>
    <xf numFmtId="0" fontId="5" fillId="0" borderId="0" xfId="114" applyBorder="1">
      <alignment/>
      <protection/>
    </xf>
    <xf numFmtId="0" fontId="5" fillId="0" borderId="19" xfId="114" applyFont="1" applyBorder="1" applyAlignment="1">
      <alignment horizontal="center" vertical="center"/>
      <protection/>
    </xf>
    <xf numFmtId="0" fontId="11" fillId="0" borderId="25" xfId="114" applyFont="1" applyBorder="1" applyAlignment="1">
      <alignment horizontal="center" vertical="center" wrapText="1"/>
      <protection/>
    </xf>
    <xf numFmtId="2" fontId="11" fillId="0" borderId="17" xfId="114" applyNumberFormat="1" applyFont="1" applyBorder="1" applyAlignment="1">
      <alignment horizontal="center" vertical="center" wrapText="1"/>
      <protection/>
    </xf>
    <xf numFmtId="2" fontId="11" fillId="0" borderId="18" xfId="114" applyNumberFormat="1" applyFont="1" applyBorder="1" applyAlignment="1">
      <alignment vertical="center" wrapText="1"/>
      <protection/>
    </xf>
    <xf numFmtId="2" fontId="11" fillId="0" borderId="54" xfId="114" applyNumberFormat="1" applyFont="1" applyBorder="1" applyAlignment="1">
      <alignment vertical="center" wrapText="1"/>
      <protection/>
    </xf>
    <xf numFmtId="0" fontId="5" fillId="0" borderId="0" xfId="114" applyFont="1">
      <alignment/>
      <protection/>
    </xf>
    <xf numFmtId="0" fontId="81" fillId="0" borderId="36" xfId="114" applyFont="1" applyBorder="1" applyAlignment="1">
      <alignment horizontal="center"/>
      <protection/>
    </xf>
    <xf numFmtId="0" fontId="81" fillId="0" borderId="38" xfId="114" applyFont="1" applyBorder="1" applyAlignment="1">
      <alignment horizontal="center"/>
      <protection/>
    </xf>
    <xf numFmtId="2" fontId="5" fillId="0" borderId="35" xfId="114" applyNumberFormat="1" applyFont="1" applyBorder="1" applyAlignment="1">
      <alignment horizontal="center"/>
      <protection/>
    </xf>
    <xf numFmtId="2" fontId="5" fillId="0" borderId="36" xfId="114" applyNumberFormat="1" applyFont="1" applyBorder="1" applyAlignment="1">
      <alignment horizontal="center"/>
      <protection/>
    </xf>
    <xf numFmtId="2" fontId="5" fillId="0" borderId="43" xfId="114" applyNumberFormat="1" applyFont="1" applyBorder="1" applyAlignment="1">
      <alignment horizontal="center"/>
      <protection/>
    </xf>
    <xf numFmtId="2" fontId="5" fillId="0" borderId="13" xfId="114" applyNumberFormat="1" applyFont="1" applyBorder="1" applyAlignment="1">
      <alignment horizontal="center"/>
      <protection/>
    </xf>
    <xf numFmtId="2" fontId="5" fillId="0" borderId="15" xfId="114" applyNumberFormat="1" applyFont="1" applyBorder="1" applyAlignment="1">
      <alignment horizontal="center"/>
      <protection/>
    </xf>
    <xf numFmtId="2" fontId="5" fillId="0" borderId="14" xfId="114" applyNumberFormat="1" applyFont="1" applyBorder="1" applyAlignment="1">
      <alignment horizontal="center"/>
      <protection/>
    </xf>
    <xf numFmtId="43" fontId="5" fillId="0" borderId="14" xfId="85" applyNumberFormat="1" applyFont="1" applyBorder="1" applyAlignment="1">
      <alignment/>
    </xf>
    <xf numFmtId="167" fontId="5" fillId="0" borderId="43" xfId="85" applyNumberFormat="1" applyFont="1" applyBorder="1" applyAlignment="1">
      <alignment horizontal="center"/>
    </xf>
    <xf numFmtId="1" fontId="5" fillId="0" borderId="43" xfId="114" applyNumberFormat="1" applyFont="1" applyBorder="1" applyAlignment="1">
      <alignment horizontal="center"/>
      <protection/>
    </xf>
    <xf numFmtId="2" fontId="5" fillId="0" borderId="41" xfId="114" applyNumberFormat="1" applyFont="1" applyBorder="1" applyAlignment="1">
      <alignment horizontal="center"/>
      <protection/>
    </xf>
    <xf numFmtId="1" fontId="5" fillId="0" borderId="46" xfId="114" applyNumberFormat="1" applyFont="1" applyBorder="1" applyAlignment="1">
      <alignment horizontal="center"/>
      <protection/>
    </xf>
    <xf numFmtId="2" fontId="5" fillId="0" borderId="33" xfId="114" applyNumberFormat="1" applyFont="1" applyBorder="1" applyAlignment="1">
      <alignment horizontal="center"/>
      <protection/>
    </xf>
    <xf numFmtId="43" fontId="5" fillId="0" borderId="33" xfId="85" applyNumberFormat="1" applyFont="1" applyBorder="1" applyAlignment="1">
      <alignment/>
    </xf>
    <xf numFmtId="0" fontId="81" fillId="0" borderId="14" xfId="114" applyFont="1" applyBorder="1" applyAlignment="1">
      <alignment horizontal="center"/>
      <protection/>
    </xf>
    <xf numFmtId="167" fontId="5" fillId="0" borderId="74" xfId="85" applyNumberFormat="1" applyFont="1" applyBorder="1" applyAlignment="1">
      <alignment horizontal="center"/>
    </xf>
    <xf numFmtId="1" fontId="5" fillId="0" borderId="13" xfId="114" applyNumberFormat="1" applyFont="1" applyBorder="1" applyAlignment="1">
      <alignment horizontal="center"/>
      <protection/>
    </xf>
    <xf numFmtId="43" fontId="5" fillId="0" borderId="14" xfId="85" applyNumberFormat="1" applyFont="1" applyBorder="1" applyAlignment="1">
      <alignment horizontal="center"/>
    </xf>
    <xf numFmtId="0" fontId="81" fillId="0" borderId="33" xfId="114" applyFont="1" applyBorder="1" applyAlignment="1">
      <alignment horizontal="center"/>
      <protection/>
    </xf>
    <xf numFmtId="43" fontId="5" fillId="0" borderId="14" xfId="85" applyNumberFormat="1" applyFont="1" applyFill="1" applyBorder="1" applyAlignment="1">
      <alignment/>
    </xf>
    <xf numFmtId="0" fontId="81" fillId="0" borderId="50" xfId="114" applyFont="1" applyFill="1" applyBorder="1" applyAlignment="1">
      <alignment vertical="center" wrapText="1"/>
      <protection/>
    </xf>
    <xf numFmtId="0" fontId="81" fillId="0" borderId="47" xfId="114" applyFont="1" applyFill="1" applyBorder="1">
      <alignment/>
      <protection/>
    </xf>
    <xf numFmtId="0" fontId="81" fillId="0" borderId="89" xfId="114" applyFont="1" applyFill="1" applyBorder="1">
      <alignment/>
      <protection/>
    </xf>
    <xf numFmtId="0" fontId="81" fillId="0" borderId="49" xfId="114" applyFont="1" applyFill="1" applyBorder="1" applyAlignment="1">
      <alignment horizontal="center"/>
      <protection/>
    </xf>
    <xf numFmtId="0" fontId="81" fillId="0" borderId="79" xfId="114" applyFont="1" applyFill="1" applyBorder="1" applyAlignment="1">
      <alignment horizontal="center"/>
      <protection/>
    </xf>
    <xf numFmtId="2" fontId="5" fillId="0" borderId="48" xfId="114" applyNumberFormat="1" applyFont="1" applyFill="1" applyBorder="1" applyAlignment="1">
      <alignment horizontal="center"/>
      <protection/>
    </xf>
    <xf numFmtId="2" fontId="5" fillId="0" borderId="51" xfId="114" applyNumberFormat="1" applyFont="1" applyFill="1" applyBorder="1" applyAlignment="1">
      <alignment horizontal="center"/>
      <protection/>
    </xf>
    <xf numFmtId="1" fontId="5" fillId="0" borderId="50" xfId="114" applyNumberFormat="1" applyFont="1" applyFill="1" applyBorder="1" applyAlignment="1">
      <alignment horizontal="center"/>
      <protection/>
    </xf>
    <xf numFmtId="2" fontId="5" fillId="0" borderId="28" xfId="114" applyNumberFormat="1" applyFont="1" applyFill="1" applyBorder="1" applyAlignment="1">
      <alignment horizontal="center"/>
      <protection/>
    </xf>
    <xf numFmtId="43" fontId="5" fillId="0" borderId="28" xfId="85" applyNumberFormat="1" applyFont="1" applyFill="1" applyBorder="1" applyAlignment="1">
      <alignment/>
    </xf>
    <xf numFmtId="0" fontId="81" fillId="0" borderId="25" xfId="114" applyFont="1" applyFill="1" applyBorder="1">
      <alignment/>
      <protection/>
    </xf>
    <xf numFmtId="0" fontId="81" fillId="0" borderId="42" xfId="114" applyFont="1" applyFill="1" applyBorder="1">
      <alignment/>
      <protection/>
    </xf>
    <xf numFmtId="0" fontId="81" fillId="0" borderId="55" xfId="114" applyFont="1" applyFill="1" applyBorder="1">
      <alignment/>
      <protection/>
    </xf>
    <xf numFmtId="0" fontId="81" fillId="0" borderId="18" xfId="114" applyFont="1" applyFill="1" applyBorder="1" applyAlignment="1">
      <alignment horizontal="center"/>
      <protection/>
    </xf>
    <xf numFmtId="0" fontId="81" fillId="0" borderId="76" xfId="114" applyFont="1" applyFill="1" applyBorder="1" applyAlignment="1">
      <alignment horizontal="center"/>
      <protection/>
    </xf>
    <xf numFmtId="167" fontId="11" fillId="0" borderId="42" xfId="85" applyNumberFormat="1" applyFont="1" applyFill="1" applyBorder="1" applyAlignment="1">
      <alignment horizontal="center"/>
    </xf>
    <xf numFmtId="2" fontId="11" fillId="0" borderId="17" xfId="114" applyNumberFormat="1" applyFont="1" applyFill="1" applyBorder="1" applyAlignment="1">
      <alignment horizontal="center"/>
      <protection/>
    </xf>
    <xf numFmtId="2" fontId="11" fillId="0" borderId="18" xfId="114" applyNumberFormat="1" applyFont="1" applyFill="1" applyBorder="1" applyAlignment="1">
      <alignment horizontal="center"/>
      <protection/>
    </xf>
    <xf numFmtId="2" fontId="11" fillId="0" borderId="76" xfId="114" applyNumberFormat="1" applyFont="1" applyFill="1" applyBorder="1" applyAlignment="1">
      <alignment horizontal="center"/>
      <protection/>
    </xf>
    <xf numFmtId="2" fontId="11" fillId="0" borderId="30" xfId="114" applyNumberFormat="1" applyFont="1" applyFill="1" applyBorder="1" applyAlignment="1">
      <alignment horizontal="center"/>
      <protection/>
    </xf>
    <xf numFmtId="2" fontId="94" fillId="0" borderId="25" xfId="114" applyNumberFormat="1" applyFont="1" applyFill="1" applyBorder="1" applyAlignment="1">
      <alignment horizontal="center"/>
      <protection/>
    </xf>
    <xf numFmtId="2" fontId="94" fillId="0" borderId="19" xfId="114" applyNumberFormat="1" applyFont="1" applyFill="1" applyBorder="1" applyAlignment="1">
      <alignment horizontal="center"/>
      <protection/>
    </xf>
    <xf numFmtId="0" fontId="81" fillId="0" borderId="53" xfId="114" applyFont="1" applyFill="1" applyBorder="1">
      <alignment/>
      <protection/>
    </xf>
    <xf numFmtId="0" fontId="81" fillId="0" borderId="46" xfId="114" applyFont="1" applyFill="1" applyBorder="1">
      <alignment/>
      <protection/>
    </xf>
    <xf numFmtId="0" fontId="81" fillId="0" borderId="84" xfId="114" applyFont="1" applyFill="1" applyBorder="1">
      <alignment/>
      <protection/>
    </xf>
    <xf numFmtId="0" fontId="81" fillId="0" borderId="51" xfId="114" applyFont="1" applyFill="1" applyBorder="1" applyAlignment="1">
      <alignment horizontal="center"/>
      <protection/>
    </xf>
    <xf numFmtId="0" fontId="81" fillId="0" borderId="77" xfId="114" applyFont="1" applyFill="1" applyBorder="1" applyAlignment="1">
      <alignment horizontal="center"/>
      <protection/>
    </xf>
    <xf numFmtId="2" fontId="5" fillId="0" borderId="41" xfId="114" applyNumberFormat="1" applyFont="1" applyFill="1" applyBorder="1" applyAlignment="1">
      <alignment horizontal="center"/>
      <protection/>
    </xf>
    <xf numFmtId="2" fontId="11" fillId="0" borderId="51" xfId="114" applyNumberFormat="1" applyFont="1" applyFill="1" applyBorder="1" applyAlignment="1">
      <alignment horizontal="center"/>
      <protection/>
    </xf>
    <xf numFmtId="1" fontId="11" fillId="0" borderId="46" xfId="114" applyNumberFormat="1" applyFont="1" applyFill="1" applyBorder="1" applyAlignment="1">
      <alignment horizontal="center"/>
      <protection/>
    </xf>
    <xf numFmtId="2" fontId="11" fillId="0" borderId="41" xfId="114" applyNumberFormat="1" applyFont="1" applyFill="1" applyBorder="1" applyAlignment="1">
      <alignment horizontal="center"/>
      <protection/>
    </xf>
    <xf numFmtId="2" fontId="94" fillId="0" borderId="21" xfId="114" applyNumberFormat="1" applyFont="1" applyFill="1" applyBorder="1" applyAlignment="1">
      <alignment horizontal="center"/>
      <protection/>
    </xf>
    <xf numFmtId="2" fontId="11" fillId="0" borderId="33" xfId="114" applyNumberFormat="1" applyFont="1" applyFill="1" applyBorder="1" applyAlignment="1">
      <alignment horizontal="center"/>
      <protection/>
    </xf>
    <xf numFmtId="43" fontId="5" fillId="0" borderId="33" xfId="85" applyNumberFormat="1" applyFont="1" applyFill="1" applyBorder="1" applyAlignment="1">
      <alignment/>
    </xf>
    <xf numFmtId="0" fontId="81" fillId="0" borderId="21" xfId="114" applyFont="1" applyFill="1" applyBorder="1">
      <alignment/>
      <protection/>
    </xf>
    <xf numFmtId="0" fontId="81" fillId="0" borderId="43" xfId="114" applyFont="1" applyFill="1" applyBorder="1">
      <alignment/>
      <protection/>
    </xf>
    <xf numFmtId="0" fontId="81" fillId="0" borderId="74" xfId="114" applyFont="1" applyFill="1" applyBorder="1">
      <alignment/>
      <protection/>
    </xf>
    <xf numFmtId="0" fontId="81" fillId="0" borderId="15" xfId="114" applyFont="1" applyFill="1" applyBorder="1" applyAlignment="1">
      <alignment horizontal="center"/>
      <protection/>
    </xf>
    <xf numFmtId="0" fontId="81" fillId="0" borderId="73" xfId="114" applyFont="1" applyFill="1" applyBorder="1" applyAlignment="1">
      <alignment horizontal="center"/>
      <protection/>
    </xf>
    <xf numFmtId="2" fontId="5" fillId="0" borderId="13" xfId="114" applyNumberFormat="1" applyFont="1" applyFill="1" applyBorder="1" applyAlignment="1">
      <alignment horizontal="center"/>
      <protection/>
    </xf>
    <xf numFmtId="1" fontId="11" fillId="0" borderId="43" xfId="114" applyNumberFormat="1" applyFont="1" applyFill="1" applyBorder="1" applyAlignment="1">
      <alignment horizontal="center"/>
      <protection/>
    </xf>
    <xf numFmtId="2" fontId="11" fillId="0" borderId="14" xfId="114" applyNumberFormat="1" applyFont="1" applyFill="1" applyBorder="1" applyAlignment="1">
      <alignment horizontal="center"/>
      <protection/>
    </xf>
    <xf numFmtId="167" fontId="5" fillId="0" borderId="43" xfId="85" applyNumberFormat="1" applyFont="1" applyBorder="1" applyAlignment="1">
      <alignment/>
    </xf>
    <xf numFmtId="169" fontId="5" fillId="0" borderId="74" xfId="85" applyNumberFormat="1" applyFont="1" applyBorder="1" applyAlignment="1">
      <alignment/>
    </xf>
    <xf numFmtId="43" fontId="11" fillId="0" borderId="15" xfId="85" applyNumberFormat="1" applyFont="1" applyBorder="1" applyAlignment="1">
      <alignment horizontal="center"/>
    </xf>
    <xf numFmtId="43" fontId="8" fillId="0" borderId="73" xfId="85" applyNumberFormat="1" applyFont="1" applyBorder="1" applyAlignment="1">
      <alignment horizontal="center"/>
    </xf>
    <xf numFmtId="167" fontId="81" fillId="0" borderId="43" xfId="85" applyNumberFormat="1" applyFont="1" applyBorder="1" applyAlignment="1">
      <alignment/>
    </xf>
    <xf numFmtId="167" fontId="81" fillId="0" borderId="74" xfId="85" applyNumberFormat="1" applyFont="1" applyBorder="1" applyAlignment="1">
      <alignment/>
    </xf>
    <xf numFmtId="43" fontId="81" fillId="0" borderId="15" xfId="85" applyNumberFormat="1" applyFont="1" applyBorder="1" applyAlignment="1">
      <alignment horizontal="center"/>
    </xf>
    <xf numFmtId="43" fontId="11" fillId="0" borderId="73" xfId="85" applyNumberFormat="1" applyFont="1" applyBorder="1" applyAlignment="1">
      <alignment horizontal="center"/>
    </xf>
    <xf numFmtId="167" fontId="81" fillId="0" borderId="44" xfId="85" applyNumberFormat="1" applyFont="1" applyBorder="1" applyAlignment="1">
      <alignment/>
    </xf>
    <xf numFmtId="167" fontId="81" fillId="0" borderId="86" xfId="85" applyNumberFormat="1" applyFont="1" applyBorder="1" applyAlignment="1">
      <alignment/>
    </xf>
    <xf numFmtId="43" fontId="81" fillId="0" borderId="45" xfId="85" applyNumberFormat="1" applyFont="1" applyBorder="1" applyAlignment="1">
      <alignment/>
    </xf>
    <xf numFmtId="43" fontId="81" fillId="0" borderId="75" xfId="85" applyNumberFormat="1" applyFont="1" applyBorder="1" applyAlignment="1">
      <alignment/>
    </xf>
    <xf numFmtId="167" fontId="5" fillId="0" borderId="44" xfId="85" applyNumberFormat="1" applyFont="1" applyBorder="1" applyAlignment="1">
      <alignment horizontal="center"/>
    </xf>
    <xf numFmtId="2" fontId="5" fillId="0" borderId="26" xfId="114" applyNumberFormat="1" applyFont="1" applyBorder="1" applyAlignment="1">
      <alignment horizontal="center"/>
      <protection/>
    </xf>
    <xf numFmtId="2" fontId="5" fillId="0" borderId="45" xfId="114" applyNumberFormat="1" applyFont="1" applyBorder="1" applyAlignment="1">
      <alignment horizontal="center"/>
      <protection/>
    </xf>
    <xf numFmtId="2" fontId="5" fillId="0" borderId="16" xfId="114" applyNumberFormat="1" applyFont="1" applyBorder="1" applyAlignment="1">
      <alignment horizontal="center"/>
      <protection/>
    </xf>
    <xf numFmtId="0" fontId="55" fillId="0" borderId="25" xfId="114" applyFont="1" applyBorder="1" applyAlignment="1">
      <alignment vertical="center"/>
      <protection/>
    </xf>
    <xf numFmtId="167" fontId="55" fillId="0" borderId="42" xfId="85" applyNumberFormat="1" applyFont="1" applyBorder="1" applyAlignment="1">
      <alignment vertical="center"/>
    </xf>
    <xf numFmtId="169" fontId="55" fillId="0" borderId="55" xfId="85" applyNumberFormat="1" applyFont="1" applyBorder="1" applyAlignment="1">
      <alignment vertical="center"/>
    </xf>
    <xf numFmtId="43" fontId="55" fillId="0" borderId="30" xfId="85" applyNumberFormat="1" applyFont="1" applyBorder="1" applyAlignment="1">
      <alignment vertical="center"/>
    </xf>
    <xf numFmtId="43" fontId="55" fillId="0" borderId="54" xfId="85" applyNumberFormat="1" applyFont="1" applyBorder="1" applyAlignment="1">
      <alignment vertical="center"/>
    </xf>
    <xf numFmtId="43" fontId="55" fillId="0" borderId="55" xfId="85" applyFont="1" applyBorder="1" applyAlignment="1">
      <alignment vertical="center"/>
    </xf>
    <xf numFmtId="2" fontId="55" fillId="0" borderId="18" xfId="114" applyNumberFormat="1" applyFont="1" applyBorder="1" applyAlignment="1">
      <alignment horizontal="center" vertical="center"/>
      <protection/>
    </xf>
    <xf numFmtId="1" fontId="55" fillId="0" borderId="25" xfId="114" applyNumberFormat="1" applyFont="1" applyBorder="1" applyAlignment="1">
      <alignment horizontal="center" vertical="center"/>
      <protection/>
    </xf>
    <xf numFmtId="2" fontId="55" fillId="0" borderId="17" xfId="114" applyNumberFormat="1" applyFont="1" applyBorder="1" applyAlignment="1">
      <alignment horizontal="center" vertical="center"/>
      <protection/>
    </xf>
    <xf numFmtId="2" fontId="55" fillId="0" borderId="54" xfId="114" applyNumberFormat="1" applyFont="1" applyBorder="1" applyAlignment="1">
      <alignment horizontal="center" vertical="center"/>
      <protection/>
    </xf>
    <xf numFmtId="2" fontId="55" fillId="0" borderId="19" xfId="114" applyNumberFormat="1" applyFont="1" applyBorder="1" applyAlignment="1">
      <alignment horizontal="center" vertical="center"/>
      <protection/>
    </xf>
    <xf numFmtId="0" fontId="11" fillId="0" borderId="0" xfId="114" applyFont="1">
      <alignment/>
      <protection/>
    </xf>
    <xf numFmtId="0" fontId="0" fillId="0" borderId="13" xfId="0" applyBorder="1" applyAlignment="1">
      <alignment horizontal="center" vertical="center" wrapText="1"/>
    </xf>
    <xf numFmtId="168" fontId="17" fillId="0" borderId="27" xfId="113" applyNumberFormat="1" applyFont="1" applyBorder="1">
      <alignment/>
      <protection/>
    </xf>
    <xf numFmtId="6" fontId="5" fillId="0" borderId="0" xfId="122" applyNumberFormat="1">
      <alignment/>
      <protection/>
    </xf>
    <xf numFmtId="0" fontId="25" fillId="0" borderId="0" xfId="113" applyFont="1" applyBorder="1">
      <alignment/>
      <protection/>
    </xf>
    <xf numFmtId="0" fontId="6" fillId="0" borderId="0" xfId="113" applyFont="1" applyBorder="1">
      <alignment/>
      <protection/>
    </xf>
    <xf numFmtId="168" fontId="6" fillId="0" borderId="0" xfId="113" applyNumberFormat="1" applyFont="1" applyBorder="1">
      <alignment/>
      <protection/>
    </xf>
    <xf numFmtId="167" fontId="25" fillId="0" borderId="13" xfId="80" applyNumberFormat="1" applyFont="1" applyBorder="1" applyAlignment="1">
      <alignment/>
    </xf>
    <xf numFmtId="0" fontId="28" fillId="0" borderId="46" xfId="113" applyFont="1" applyBorder="1">
      <alignment/>
      <protection/>
    </xf>
    <xf numFmtId="167" fontId="5" fillId="0" borderId="66" xfId="85" applyNumberFormat="1" applyFont="1" applyBorder="1" applyAlignment="1">
      <alignment horizontal="center"/>
    </xf>
    <xf numFmtId="167" fontId="5" fillId="0" borderId="46" xfId="85" applyNumberFormat="1" applyFont="1" applyBorder="1" applyAlignment="1">
      <alignment horizontal="center"/>
    </xf>
    <xf numFmtId="167" fontId="5" fillId="0" borderId="47" xfId="85" applyNumberFormat="1" applyFont="1" applyFill="1" applyBorder="1" applyAlignment="1">
      <alignment horizontal="center"/>
    </xf>
    <xf numFmtId="167" fontId="5" fillId="0" borderId="46" xfId="85" applyNumberFormat="1" applyFont="1" applyFill="1" applyBorder="1" applyAlignment="1">
      <alignment horizontal="center"/>
    </xf>
    <xf numFmtId="167" fontId="5" fillId="0" borderId="43" xfId="85" applyNumberFormat="1" applyFont="1" applyFill="1" applyBorder="1" applyAlignment="1">
      <alignment horizontal="center"/>
    </xf>
    <xf numFmtId="0" fontId="0" fillId="0" borderId="0" xfId="123" applyAlignment="1">
      <alignment horizontal="left"/>
      <protection/>
    </xf>
    <xf numFmtId="0" fontId="0" fillId="0" borderId="0" xfId="117" applyFont="1" applyAlignment="1">
      <alignment vertical="center"/>
      <protection/>
    </xf>
    <xf numFmtId="3" fontId="76" fillId="0" borderId="13" xfId="123" applyNumberFormat="1" applyFont="1" applyBorder="1" applyAlignment="1">
      <alignment horizontal="center" vertical="center"/>
      <protection/>
    </xf>
    <xf numFmtId="3" fontId="77" fillId="0" borderId="13" xfId="123" applyNumberFormat="1" applyFont="1" applyBorder="1" applyAlignment="1">
      <alignment horizontal="center" vertical="center"/>
      <protection/>
    </xf>
    <xf numFmtId="3" fontId="76" fillId="0" borderId="13" xfId="0" applyNumberFormat="1" applyFont="1" applyBorder="1" applyAlignment="1">
      <alignment horizontal="center" vertical="center"/>
    </xf>
    <xf numFmtId="3" fontId="77" fillId="0" borderId="13" xfId="0" applyNumberFormat="1" applyFont="1" applyBorder="1" applyAlignment="1">
      <alignment horizontal="center" vertical="center"/>
    </xf>
    <xf numFmtId="168" fontId="17" fillId="0" borderId="68" xfId="80" applyNumberFormat="1" applyFont="1" applyBorder="1" applyAlignment="1">
      <alignment/>
    </xf>
    <xf numFmtId="167" fontId="81" fillId="0" borderId="26" xfId="80" applyNumberFormat="1" applyFont="1" applyBorder="1" applyAlignment="1">
      <alignment/>
    </xf>
    <xf numFmtId="167" fontId="81" fillId="0" borderId="48" xfId="80" applyNumberFormat="1" applyFont="1" applyBorder="1" applyAlignment="1">
      <alignment/>
    </xf>
    <xf numFmtId="167" fontId="81" fillId="0" borderId="41" xfId="80" applyNumberFormat="1" applyFont="1" applyBorder="1" applyAlignment="1">
      <alignment/>
    </xf>
    <xf numFmtId="6" fontId="0" fillId="0" borderId="13" xfId="0" applyNumberFormat="1" applyBorder="1" applyAlignment="1">
      <alignment horizontal="center" vertical="center" wrapText="1"/>
    </xf>
    <xf numFmtId="0" fontId="5" fillId="0" borderId="13" xfId="122" applyBorder="1" applyAlignment="1">
      <alignment vertical="center"/>
      <protection/>
    </xf>
    <xf numFmtId="0" fontId="5" fillId="0" borderId="68" xfId="122" applyBorder="1" applyAlignment="1">
      <alignment vertical="center"/>
      <protection/>
    </xf>
    <xf numFmtId="6" fontId="5" fillId="0" borderId="74" xfId="122" applyNumberFormat="1" applyBorder="1" applyAlignment="1">
      <alignment vertical="center"/>
      <protection/>
    </xf>
    <xf numFmtId="0" fontId="8" fillId="0" borderId="0" xfId="119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35" fillId="0" borderId="0" xfId="121" applyFont="1" applyAlignment="1">
      <alignment horizontal="center" vertical="center" wrapText="1"/>
      <protection/>
    </xf>
    <xf numFmtId="0" fontId="58" fillId="0" borderId="0" xfId="0" applyFont="1" applyAlignment="1">
      <alignment horizontal="left"/>
    </xf>
    <xf numFmtId="0" fontId="5" fillId="0" borderId="73" xfId="118" applyFont="1" applyBorder="1" applyAlignment="1">
      <alignment horizontal="center" vertical="center" wrapText="1"/>
      <protection/>
    </xf>
    <xf numFmtId="0" fontId="5" fillId="0" borderId="68" xfId="118" applyFont="1" applyBorder="1" applyAlignment="1">
      <alignment horizontal="center" vertical="center" wrapText="1"/>
      <protection/>
    </xf>
    <xf numFmtId="0" fontId="5" fillId="0" borderId="74" xfId="118" applyFont="1" applyBorder="1" applyAlignment="1">
      <alignment horizontal="center" vertical="center" wrapText="1"/>
      <protection/>
    </xf>
    <xf numFmtId="0" fontId="55" fillId="0" borderId="0" xfId="118" applyFont="1" applyAlignment="1">
      <alignment horizontal="center"/>
      <protection/>
    </xf>
    <xf numFmtId="0" fontId="55" fillId="0" borderId="0" xfId="118" applyFont="1" applyAlignment="1">
      <alignment horizontal="center"/>
      <protection/>
    </xf>
    <xf numFmtId="0" fontId="0" fillId="0" borderId="0" xfId="123" applyAlignment="1">
      <alignment horizontal="left" vertical="center" wrapText="1"/>
      <protection/>
    </xf>
    <xf numFmtId="0" fontId="75" fillId="0" borderId="0" xfId="123" applyFont="1" applyAlignment="1">
      <alignment horizontal="center"/>
      <protection/>
    </xf>
    <xf numFmtId="0" fontId="76" fillId="0" borderId="0" xfId="123" applyFont="1" applyAlignment="1">
      <alignment horizontal="left" vertical="center" wrapText="1"/>
      <protection/>
    </xf>
    <xf numFmtId="0" fontId="0" fillId="0" borderId="0" xfId="123" applyAlignment="1">
      <alignment horizontal="center"/>
      <protection/>
    </xf>
    <xf numFmtId="0" fontId="75" fillId="0" borderId="0" xfId="123" applyFont="1" applyAlignment="1">
      <alignment horizontal="center" vertical="center" wrapText="1"/>
      <protection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7" fillId="0" borderId="13" xfId="118" applyFont="1" applyBorder="1" applyAlignment="1">
      <alignment vertical="center" wrapText="1"/>
      <protection/>
    </xf>
    <xf numFmtId="0" fontId="0" fillId="0" borderId="13" xfId="0" applyBorder="1" applyAlignment="1">
      <alignment vertical="center"/>
    </xf>
    <xf numFmtId="0" fontId="5" fillId="0" borderId="13" xfId="122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7" fillId="0" borderId="73" xfId="118" applyFont="1" applyBorder="1" applyAlignment="1">
      <alignment vertical="center" wrapText="1"/>
      <protection/>
    </xf>
    <xf numFmtId="0" fontId="7" fillId="0" borderId="74" xfId="118" applyFont="1" applyBorder="1" applyAlignment="1">
      <alignment vertical="center" wrapText="1"/>
      <protection/>
    </xf>
    <xf numFmtId="0" fontId="7" fillId="0" borderId="73" xfId="118" applyFont="1" applyBorder="1" applyAlignment="1">
      <alignment horizontal="center" vertical="center" wrapText="1"/>
      <protection/>
    </xf>
    <xf numFmtId="0" fontId="7" fillId="0" borderId="74" xfId="118" applyFont="1" applyBorder="1" applyAlignment="1">
      <alignment horizontal="center" vertical="center" wrapText="1"/>
      <protection/>
    </xf>
    <xf numFmtId="0" fontId="11" fillId="0" borderId="0" xfId="122" applyFont="1" applyAlignment="1">
      <alignment horizontal="center" wrapText="1"/>
      <protection/>
    </xf>
    <xf numFmtId="0" fontId="11" fillId="0" borderId="0" xfId="122" applyFont="1" applyAlignment="1">
      <alignment horizontal="center"/>
      <protection/>
    </xf>
    <xf numFmtId="0" fontId="75" fillId="0" borderId="0" xfId="0" applyFont="1" applyAlignment="1">
      <alignment horizontal="center" vertical="center"/>
    </xf>
    <xf numFmtId="0" fontId="22" fillId="0" borderId="0" xfId="113" applyFont="1" applyAlignment="1">
      <alignment horizontal="center"/>
      <protection/>
    </xf>
    <xf numFmtId="0" fontId="22" fillId="0" borderId="32" xfId="113" applyFont="1" applyBorder="1" applyAlignment="1">
      <alignment horizontal="center" vertical="center" wrapText="1"/>
      <protection/>
    </xf>
    <xf numFmtId="0" fontId="0" fillId="0" borderId="90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55" fillId="0" borderId="0" xfId="114" applyFont="1" applyAlignment="1">
      <alignment horizontal="center"/>
      <protection/>
    </xf>
    <xf numFmtId="0" fontId="55" fillId="0" borderId="59" xfId="114" applyFont="1" applyBorder="1" applyAlignment="1">
      <alignment horizontal="center" vertical="center"/>
      <protection/>
    </xf>
    <xf numFmtId="0" fontId="55" fillId="0" borderId="69" xfId="114" applyFont="1" applyBorder="1" applyAlignment="1">
      <alignment horizontal="center" vertical="center"/>
      <protection/>
    </xf>
    <xf numFmtId="0" fontId="5" fillId="0" borderId="42" xfId="114" applyFont="1" applyBorder="1" applyAlignment="1">
      <alignment horizontal="center" vertical="center"/>
      <protection/>
    </xf>
    <xf numFmtId="0" fontId="5" fillId="0" borderId="17" xfId="114" applyFont="1" applyBorder="1" applyAlignment="1">
      <alignment horizontal="center" vertical="center"/>
      <protection/>
    </xf>
    <xf numFmtId="0" fontId="5" fillId="0" borderId="18" xfId="114" applyFont="1" applyBorder="1" applyAlignment="1">
      <alignment horizontal="center" vertical="center"/>
      <protection/>
    </xf>
    <xf numFmtId="0" fontId="5" fillId="0" borderId="54" xfId="114" applyFont="1" applyBorder="1" applyAlignment="1">
      <alignment horizontal="center" vertical="center"/>
      <protection/>
    </xf>
    <xf numFmtId="0" fontId="5" fillId="0" borderId="30" xfId="114" applyFont="1" applyBorder="1" applyAlignment="1">
      <alignment horizontal="center" vertical="center"/>
      <protection/>
    </xf>
    <xf numFmtId="0" fontId="9" fillId="0" borderId="25" xfId="114" applyFont="1" applyBorder="1" applyAlignment="1">
      <alignment horizontal="center" vertical="center"/>
      <protection/>
    </xf>
    <xf numFmtId="0" fontId="9" fillId="0" borderId="54" xfId="114" applyFont="1" applyBorder="1" applyAlignment="1">
      <alignment horizontal="center" vertical="center"/>
      <protection/>
    </xf>
    <xf numFmtId="0" fontId="9" fillId="0" borderId="30" xfId="114" applyFont="1" applyBorder="1" applyAlignment="1">
      <alignment horizontal="center" vertical="center"/>
      <protection/>
    </xf>
    <xf numFmtId="2" fontId="11" fillId="0" borderId="59" xfId="114" applyNumberFormat="1" applyFont="1" applyBorder="1" applyAlignment="1">
      <alignment horizontal="center" vertical="center" wrapText="1"/>
      <protection/>
    </xf>
    <xf numFmtId="2" fontId="11" fillId="0" borderId="69" xfId="114" applyNumberFormat="1" applyFont="1" applyBorder="1" applyAlignment="1">
      <alignment horizontal="center" vertical="center" wrapText="1"/>
      <protection/>
    </xf>
    <xf numFmtId="2" fontId="11" fillId="0" borderId="91" xfId="114" applyNumberFormat="1" applyFont="1" applyBorder="1" applyAlignment="1">
      <alignment horizontal="center" vertical="center" wrapText="1"/>
      <protection/>
    </xf>
    <xf numFmtId="2" fontId="11" fillId="0" borderId="20" xfId="114" applyNumberFormat="1" applyFont="1" applyBorder="1" applyAlignment="1">
      <alignment horizontal="center" vertical="center" wrapText="1"/>
      <protection/>
    </xf>
    <xf numFmtId="0" fontId="11" fillId="0" borderId="91" xfId="114" applyFont="1" applyBorder="1" applyAlignment="1">
      <alignment horizontal="center" vertical="center" wrapText="1"/>
      <protection/>
    </xf>
    <xf numFmtId="0" fontId="11" fillId="0" borderId="20" xfId="114" applyFont="1" applyBorder="1" applyAlignment="1">
      <alignment horizontal="center" vertical="center" wrapText="1"/>
      <protection/>
    </xf>
    <xf numFmtId="168" fontId="0" fillId="0" borderId="0" xfId="117" applyNumberFormat="1" applyFont="1" applyAlignment="1">
      <alignment horizontal="center" vertical="center" wrapText="1"/>
      <protection/>
    </xf>
    <xf numFmtId="0" fontId="7" fillId="0" borderId="0" xfId="120" applyFont="1">
      <alignment/>
      <protection/>
    </xf>
    <xf numFmtId="0" fontId="5" fillId="0" borderId="0" xfId="120">
      <alignment/>
      <protection/>
    </xf>
    <xf numFmtId="0" fontId="5" fillId="0" borderId="0" xfId="119">
      <alignment/>
      <protection/>
    </xf>
    <xf numFmtId="0" fontId="5" fillId="0" borderId="75" xfId="119" applyBorder="1" applyAlignment="1">
      <alignment horizontal="center" vertical="center"/>
      <protection/>
    </xf>
    <xf numFmtId="0" fontId="9" fillId="0" borderId="26" xfId="119" applyFont="1" applyBorder="1" applyAlignment="1">
      <alignment vertical="center"/>
      <protection/>
    </xf>
    <xf numFmtId="0" fontId="5" fillId="0" borderId="26" xfId="119" applyBorder="1" applyAlignment="1">
      <alignment horizontal="center" vertical="center"/>
      <protection/>
    </xf>
    <xf numFmtId="0" fontId="5" fillId="0" borderId="26" xfId="119" applyBorder="1" applyAlignment="1">
      <alignment horizontal="center" vertical="center" wrapText="1"/>
      <protection/>
    </xf>
    <xf numFmtId="0" fontId="10" fillId="0" borderId="26" xfId="119" applyFont="1" applyBorder="1" applyAlignment="1">
      <alignment horizontal="center" vertical="center" wrapText="1"/>
      <protection/>
    </xf>
    <xf numFmtId="0" fontId="11" fillId="0" borderId="73" xfId="119" applyFont="1" applyBorder="1" applyAlignment="1">
      <alignment horizontal="centerContinuous"/>
      <protection/>
    </xf>
    <xf numFmtId="0" fontId="5" fillId="0" borderId="13" xfId="119" applyBorder="1" applyAlignment="1">
      <alignment horizontal="centerContinuous" vertical="center"/>
      <protection/>
    </xf>
    <xf numFmtId="0" fontId="5" fillId="0" borderId="13" xfId="119" applyBorder="1" applyAlignment="1">
      <alignment horizontal="centerContinuous"/>
      <protection/>
    </xf>
    <xf numFmtId="0" fontId="9" fillId="0" borderId="73" xfId="119" applyFont="1" applyBorder="1" applyAlignment="1">
      <alignment horizontal="justify" vertical="top"/>
      <protection/>
    </xf>
    <xf numFmtId="0" fontId="5" fillId="0" borderId="13" xfId="119" applyBorder="1" applyAlignment="1">
      <alignment horizontal="center" vertical="center"/>
      <protection/>
    </xf>
    <xf numFmtId="168" fontId="5" fillId="0" borderId="13" xfId="119" applyNumberFormat="1" applyBorder="1" applyAlignment="1">
      <alignment vertical="center"/>
      <protection/>
    </xf>
    <xf numFmtId="166" fontId="5" fillId="0" borderId="13" xfId="132" applyNumberFormat="1" applyFont="1" applyBorder="1" applyAlignment="1">
      <alignment vertical="center"/>
    </xf>
    <xf numFmtId="0" fontId="5" fillId="0" borderId="73" xfId="119" applyBorder="1" applyAlignment="1">
      <alignment vertical="center"/>
      <protection/>
    </xf>
    <xf numFmtId="168" fontId="5" fillId="0" borderId="13" xfId="119" applyNumberFormat="1" applyBorder="1">
      <alignment/>
      <protection/>
    </xf>
    <xf numFmtId="0" fontId="11" fillId="0" borderId="73" xfId="119" applyFont="1" applyBorder="1" applyAlignment="1">
      <alignment vertical="center"/>
      <protection/>
    </xf>
    <xf numFmtId="168" fontId="11" fillId="0" borderId="13" xfId="119" applyNumberFormat="1" applyFont="1" applyBorder="1" applyAlignment="1">
      <alignment vertical="center"/>
      <protection/>
    </xf>
    <xf numFmtId="0" fontId="9" fillId="0" borderId="73" xfId="119" applyFont="1" applyBorder="1" applyAlignment="1">
      <alignment vertical="top" wrapText="1"/>
      <protection/>
    </xf>
    <xf numFmtId="0" fontId="11" fillId="0" borderId="73" xfId="119" applyFont="1" applyBorder="1" applyAlignment="1">
      <alignment horizontal="centerContinuous" vertical="center"/>
      <protection/>
    </xf>
    <xf numFmtId="0" fontId="11" fillId="0" borderId="13" xfId="119" applyFont="1" applyBorder="1" applyAlignment="1">
      <alignment horizontal="centerContinuous" vertical="center"/>
      <protection/>
    </xf>
    <xf numFmtId="0" fontId="11" fillId="0" borderId="13" xfId="119" applyFont="1" applyBorder="1" applyAlignment="1">
      <alignment horizontal="centerContinuous"/>
      <protection/>
    </xf>
    <xf numFmtId="0" fontId="10" fillId="0" borderId="73" xfId="119" applyFont="1" applyBorder="1" applyAlignment="1">
      <alignment vertical="center"/>
      <protection/>
    </xf>
    <xf numFmtId="0" fontId="5" fillId="0" borderId="73" xfId="119" applyFont="1" applyBorder="1" applyAlignment="1">
      <alignment horizontal="left" vertical="center" wrapText="1"/>
      <protection/>
    </xf>
    <xf numFmtId="0" fontId="5" fillId="0" borderId="73" xfId="119" applyFont="1" applyBorder="1" applyAlignment="1">
      <alignment vertical="center"/>
      <protection/>
    </xf>
    <xf numFmtId="0" fontId="11" fillId="0" borderId="77" xfId="119" applyFont="1" applyBorder="1" applyAlignment="1">
      <alignment vertical="center"/>
      <protection/>
    </xf>
    <xf numFmtId="168" fontId="11" fillId="0" borderId="41" xfId="119" applyNumberFormat="1" applyFont="1" applyBorder="1" applyAlignment="1">
      <alignment vertical="center"/>
      <protection/>
    </xf>
    <xf numFmtId="0" fontId="5" fillId="0" borderId="13" xfId="119" applyFont="1" applyBorder="1" applyAlignment="1">
      <alignment vertical="center"/>
      <protection/>
    </xf>
    <xf numFmtId="168" fontId="5" fillId="0" borderId="13" xfId="120" applyNumberFormat="1" applyBorder="1" applyAlignment="1">
      <alignment vertical="center"/>
      <protection/>
    </xf>
    <xf numFmtId="0" fontId="11" fillId="0" borderId="13" xfId="120" applyFont="1" applyBorder="1" applyAlignment="1">
      <alignment vertical="center"/>
      <protection/>
    </xf>
    <xf numFmtId="1" fontId="11" fillId="0" borderId="13" xfId="120" applyNumberFormat="1" applyFont="1" applyBorder="1" applyAlignment="1">
      <alignment vertical="center"/>
      <protection/>
    </xf>
    <xf numFmtId="168" fontId="11" fillId="0" borderId="13" xfId="120" applyNumberFormat="1" applyFont="1" applyBorder="1" applyAlignment="1">
      <alignment vertical="center"/>
      <protection/>
    </xf>
    <xf numFmtId="0" fontId="5" fillId="0" borderId="13" xfId="120" applyFont="1" applyBorder="1" applyAlignment="1">
      <alignment vertical="center"/>
      <protection/>
    </xf>
    <xf numFmtId="168" fontId="13" fillId="0" borderId="0" xfId="117" applyNumberFormat="1" applyFont="1" applyAlignment="1" applyProtection="1">
      <alignment vertical="center" wrapText="1"/>
      <protection locked="0"/>
    </xf>
    <xf numFmtId="0" fontId="14" fillId="0" borderId="42" xfId="117" applyFont="1" applyBorder="1" applyAlignment="1" applyProtection="1">
      <alignment horizontal="center" vertical="center" wrapText="1"/>
      <protection locked="0"/>
    </xf>
    <xf numFmtId="0" fontId="15" fillId="0" borderId="17" xfId="117" applyFont="1" applyBorder="1" applyAlignment="1" applyProtection="1">
      <alignment horizontal="center" vertical="center" wrapText="1"/>
      <protection locked="0"/>
    </xf>
    <xf numFmtId="0" fontId="14" fillId="0" borderId="17" xfId="117" applyFont="1" applyBorder="1" applyAlignment="1" applyProtection="1">
      <alignment horizontal="center" vertical="center" wrapText="1"/>
      <protection locked="0"/>
    </xf>
    <xf numFmtId="0" fontId="14" fillId="0" borderId="18" xfId="117" applyFont="1" applyBorder="1" applyAlignment="1" applyProtection="1">
      <alignment horizontal="center" vertical="center" wrapText="1"/>
      <protection locked="0"/>
    </xf>
    <xf numFmtId="0" fontId="14" fillId="0" borderId="19" xfId="117" applyFont="1" applyBorder="1" applyAlignment="1" applyProtection="1">
      <alignment horizontal="center" vertical="center" wrapText="1"/>
      <protection locked="0"/>
    </xf>
    <xf numFmtId="0" fontId="14" fillId="0" borderId="25" xfId="117" applyFont="1" applyBorder="1" applyAlignment="1" applyProtection="1">
      <alignment horizontal="center" vertical="center" wrapText="1"/>
      <protection locked="0"/>
    </xf>
    <xf numFmtId="0" fontId="14" fillId="0" borderId="91" xfId="117" applyFont="1" applyBorder="1" applyAlignment="1" applyProtection="1">
      <alignment horizontal="center" vertical="center" wrapText="1"/>
      <protection locked="0"/>
    </xf>
    <xf numFmtId="0" fontId="14" fillId="0" borderId="0" xfId="117" applyFont="1" applyAlignment="1" applyProtection="1">
      <alignment horizontal="center" vertical="center" wrapText="1"/>
      <protection locked="0"/>
    </xf>
    <xf numFmtId="0" fontId="14" fillId="0" borderId="39" xfId="117" applyFont="1" applyBorder="1" applyAlignment="1" applyProtection="1">
      <alignment horizontal="center" vertical="center" wrapText="1"/>
      <protection locked="0"/>
    </xf>
    <xf numFmtId="0" fontId="14" fillId="0" borderId="40" xfId="117" applyFont="1" applyBorder="1" applyAlignment="1" applyProtection="1">
      <alignment horizontal="center" vertical="center" wrapText="1"/>
      <protection locked="0"/>
    </xf>
    <xf numFmtId="0" fontId="6" fillId="0" borderId="46" xfId="117" applyBorder="1" applyAlignment="1" applyProtection="1">
      <alignment horizontal="center" vertical="center" wrapText="1"/>
      <protection locked="0"/>
    </xf>
    <xf numFmtId="0" fontId="16" fillId="0" borderId="35" xfId="112" applyFont="1" applyBorder="1">
      <alignment/>
      <protection/>
    </xf>
    <xf numFmtId="0" fontId="17" fillId="0" borderId="35" xfId="112" applyFont="1" applyBorder="1">
      <alignment/>
      <protection/>
    </xf>
    <xf numFmtId="0" fontId="14" fillId="0" borderId="35" xfId="117" applyFont="1" applyBorder="1" applyAlignment="1" applyProtection="1">
      <alignment vertical="center" wrapText="1"/>
      <protection locked="0"/>
    </xf>
    <xf numFmtId="0" fontId="14" fillId="0" borderId="36" xfId="117" applyFont="1" applyBorder="1" applyAlignment="1" applyProtection="1">
      <alignment vertical="center" wrapText="1"/>
      <protection locked="0"/>
    </xf>
    <xf numFmtId="0" fontId="14" fillId="0" borderId="33" xfId="117" applyFont="1" applyBorder="1" applyAlignment="1" applyProtection="1">
      <alignment horizontal="center" vertical="center" wrapText="1"/>
      <protection locked="0"/>
    </xf>
    <xf numFmtId="0" fontId="14" fillId="0" borderId="53" xfId="117" applyFont="1" applyBorder="1" applyAlignment="1" applyProtection="1">
      <alignment horizontal="center" vertical="center" wrapText="1"/>
      <protection locked="0"/>
    </xf>
    <xf numFmtId="0" fontId="6" fillId="0" borderId="43" xfId="117" applyBorder="1" applyAlignment="1" applyProtection="1">
      <alignment horizontal="center" vertical="center" wrapText="1"/>
      <protection locked="0"/>
    </xf>
    <xf numFmtId="0" fontId="17" fillId="0" borderId="13" xfId="112" applyFont="1" applyBorder="1">
      <alignment/>
      <protection/>
    </xf>
    <xf numFmtId="168" fontId="17" fillId="0" borderId="13" xfId="112" applyNumberFormat="1" applyFont="1" applyBorder="1">
      <alignment/>
      <protection/>
    </xf>
    <xf numFmtId="168" fontId="6" fillId="0" borderId="13" xfId="117" applyNumberFormat="1" applyBorder="1" applyAlignment="1" applyProtection="1">
      <alignment vertical="center" wrapText="1"/>
      <protection locked="0"/>
    </xf>
    <xf numFmtId="168" fontId="17" fillId="0" borderId="15" xfId="117" applyNumberFormat="1" applyFont="1" applyBorder="1" applyAlignment="1" applyProtection="1">
      <alignment vertical="center" wrapText="1"/>
      <protection locked="0"/>
    </xf>
    <xf numFmtId="0" fontId="6" fillId="0" borderId="21" xfId="117" applyBorder="1" applyAlignment="1" applyProtection="1">
      <alignment horizontal="right" vertical="center" wrapText="1"/>
      <protection locked="0"/>
    </xf>
    <xf numFmtId="168" fontId="6" fillId="0" borderId="13" xfId="117" applyNumberFormat="1" applyFont="1" applyBorder="1" applyAlignment="1" applyProtection="1">
      <alignment vertical="center" wrapText="1"/>
      <protection locked="0"/>
    </xf>
    <xf numFmtId="0" fontId="16" fillId="0" borderId="13" xfId="112" applyFont="1" applyBorder="1">
      <alignment/>
      <protection/>
    </xf>
    <xf numFmtId="168" fontId="17" fillId="0" borderId="15" xfId="112" applyNumberFormat="1" applyFont="1" applyBorder="1">
      <alignment/>
      <protection/>
    </xf>
    <xf numFmtId="0" fontId="6" fillId="0" borderId="64" xfId="117" applyBorder="1" applyAlignment="1" applyProtection="1">
      <alignment horizontal="center" vertical="center" wrapText="1"/>
      <protection locked="0"/>
    </xf>
    <xf numFmtId="0" fontId="17" fillId="0" borderId="16" xfId="112" applyFont="1" applyBorder="1">
      <alignment/>
      <protection/>
    </xf>
    <xf numFmtId="168" fontId="17" fillId="0" borderId="16" xfId="112" applyNumberFormat="1" applyFont="1" applyBorder="1">
      <alignment/>
      <protection/>
    </xf>
    <xf numFmtId="168" fontId="14" fillId="0" borderId="16" xfId="117" applyNumberFormat="1" applyFont="1" applyBorder="1" applyAlignment="1" applyProtection="1">
      <alignment vertical="center" wrapText="1"/>
      <protection locked="0"/>
    </xf>
    <xf numFmtId="168" fontId="17" fillId="0" borderId="56" xfId="117" applyNumberFormat="1" applyFont="1" applyBorder="1" applyAlignment="1" applyProtection="1">
      <alignment horizontal="right" vertical="center" wrapText="1"/>
      <protection locked="0"/>
    </xf>
    <xf numFmtId="0" fontId="6" fillId="0" borderId="22" xfId="117" applyBorder="1" applyAlignment="1" applyProtection="1">
      <alignment horizontal="right" vertical="center" wrapText="1"/>
      <protection locked="0"/>
    </xf>
    <xf numFmtId="0" fontId="6" fillId="0" borderId="23" xfId="117" applyBorder="1" applyAlignment="1" applyProtection="1">
      <alignment horizontal="right" vertical="center" wrapText="1"/>
      <protection locked="0"/>
    </xf>
    <xf numFmtId="0" fontId="6" fillId="0" borderId="24" xfId="117" applyBorder="1" applyAlignment="1" applyProtection="1">
      <alignment horizontal="right" vertical="center" wrapText="1"/>
      <protection locked="0"/>
    </xf>
    <xf numFmtId="0" fontId="14" fillId="0" borderId="63" xfId="117" applyFont="1" applyBorder="1" applyAlignment="1" applyProtection="1">
      <alignment horizontal="center" vertical="center" wrapText="1"/>
      <protection locked="0"/>
    </xf>
    <xf numFmtId="0" fontId="18" fillId="0" borderId="17" xfId="112" applyFont="1" applyBorder="1">
      <alignment/>
      <protection/>
    </xf>
    <xf numFmtId="168" fontId="18" fillId="0" borderId="18" xfId="112" applyNumberFormat="1" applyFont="1" applyBorder="1">
      <alignment/>
      <protection/>
    </xf>
    <xf numFmtId="0" fontId="14" fillId="0" borderId="25" xfId="117" applyFont="1" applyBorder="1" applyAlignment="1" applyProtection="1">
      <alignment horizontal="right" vertical="center" wrapText="1"/>
      <protection locked="0"/>
    </xf>
    <xf numFmtId="168" fontId="17" fillId="0" borderId="35" xfId="112" applyNumberFormat="1" applyFont="1" applyBorder="1">
      <alignment/>
      <protection/>
    </xf>
    <xf numFmtId="168" fontId="14" fillId="0" borderId="35" xfId="117" applyNumberFormat="1" applyFont="1" applyBorder="1" applyAlignment="1" applyProtection="1">
      <alignment vertical="center" wrapText="1"/>
      <protection locked="0"/>
    </xf>
    <xf numFmtId="168" fontId="18" fillId="0" borderId="36" xfId="117" applyNumberFormat="1" applyFont="1" applyBorder="1" applyAlignment="1" applyProtection="1">
      <alignment vertical="center" wrapText="1"/>
      <protection locked="0"/>
    </xf>
    <xf numFmtId="0" fontId="6" fillId="0" borderId="33" xfId="117" applyBorder="1" applyAlignment="1" applyProtection="1">
      <alignment horizontal="right" vertical="center" wrapText="1"/>
      <protection locked="0"/>
    </xf>
    <xf numFmtId="0" fontId="6" fillId="0" borderId="14" xfId="117" applyBorder="1" applyAlignment="1" applyProtection="1">
      <alignment horizontal="right" vertical="center" wrapText="1"/>
      <protection locked="0"/>
    </xf>
    <xf numFmtId="168" fontId="6" fillId="0" borderId="16" xfId="117" applyNumberFormat="1" applyBorder="1" applyAlignment="1" applyProtection="1">
      <alignment vertical="center" wrapText="1"/>
      <protection locked="0"/>
    </xf>
    <xf numFmtId="168" fontId="17" fillId="0" borderId="56" xfId="117" applyNumberFormat="1" applyFont="1" applyBorder="1" applyAlignment="1" applyProtection="1">
      <alignment vertical="center" wrapText="1"/>
      <protection locked="0"/>
    </xf>
    <xf numFmtId="168" fontId="16" fillId="0" borderId="13" xfId="112" applyNumberFormat="1" applyFont="1" applyBorder="1">
      <alignment/>
      <protection/>
    </xf>
    <xf numFmtId="168" fontId="19" fillId="0" borderId="13" xfId="117" applyNumberFormat="1" applyFont="1" applyBorder="1" applyAlignment="1" applyProtection="1">
      <alignment vertical="center" wrapText="1"/>
      <protection locked="0"/>
    </xf>
    <xf numFmtId="168" fontId="16" fillId="0" borderId="15" xfId="117" applyNumberFormat="1" applyFont="1" applyBorder="1" applyAlignment="1" applyProtection="1">
      <alignment vertical="center" wrapText="1"/>
      <protection locked="0"/>
    </xf>
    <xf numFmtId="0" fontId="19" fillId="0" borderId="21" xfId="117" applyFont="1" applyBorder="1" applyAlignment="1" applyProtection="1">
      <alignment horizontal="right" vertical="center" wrapText="1"/>
      <protection locked="0"/>
    </xf>
    <xf numFmtId="0" fontId="19" fillId="0" borderId="21" xfId="117" applyFont="1" applyBorder="1" applyAlignment="1" applyProtection="1">
      <alignment horizontal="right" vertical="center" wrapText="1"/>
      <protection locked="0"/>
    </xf>
    <xf numFmtId="0" fontId="6" fillId="0" borderId="44" xfId="117" applyBorder="1" applyAlignment="1" applyProtection="1">
      <alignment horizontal="center" vertical="center" wrapText="1"/>
      <protection locked="0"/>
    </xf>
    <xf numFmtId="0" fontId="17" fillId="0" borderId="26" xfId="112" applyFont="1" applyBorder="1">
      <alignment/>
      <protection/>
    </xf>
    <xf numFmtId="168" fontId="16" fillId="0" borderId="26" xfId="112" applyNumberFormat="1" applyFont="1" applyBorder="1">
      <alignment/>
      <protection/>
    </xf>
    <xf numFmtId="168" fontId="19" fillId="0" borderId="26" xfId="117" applyNumberFormat="1" applyFont="1" applyBorder="1" applyAlignment="1" applyProtection="1">
      <alignment vertical="center" wrapText="1"/>
      <protection locked="0"/>
    </xf>
    <xf numFmtId="168" fontId="16" fillId="0" borderId="45" xfId="117" applyNumberFormat="1" applyFont="1" applyBorder="1" applyAlignment="1" applyProtection="1">
      <alignment vertical="center" wrapText="1"/>
      <protection locked="0"/>
    </xf>
    <xf numFmtId="0" fontId="19" fillId="0" borderId="23" xfId="117" applyFont="1" applyBorder="1" applyAlignment="1" applyProtection="1">
      <alignment horizontal="right" vertical="center" wrapText="1"/>
      <protection locked="0"/>
    </xf>
    <xf numFmtId="0" fontId="19" fillId="0" borderId="22" xfId="117" applyFont="1" applyBorder="1" applyAlignment="1" applyProtection="1">
      <alignment horizontal="right" vertical="center" wrapText="1"/>
      <protection locked="0"/>
    </xf>
    <xf numFmtId="0" fontId="19" fillId="0" borderId="23" xfId="117" applyFont="1" applyBorder="1" applyAlignment="1" applyProtection="1">
      <alignment horizontal="right" vertical="center" wrapText="1"/>
      <protection locked="0"/>
    </xf>
    <xf numFmtId="0" fontId="6" fillId="0" borderId="63" xfId="117" applyBorder="1" applyAlignment="1" applyProtection="1">
      <alignment horizontal="center" vertical="center" wrapText="1"/>
      <protection locked="0"/>
    </xf>
    <xf numFmtId="0" fontId="17" fillId="0" borderId="57" xfId="112" applyFont="1" applyBorder="1">
      <alignment/>
      <protection/>
    </xf>
    <xf numFmtId="168" fontId="17" fillId="0" borderId="82" xfId="112" applyNumberFormat="1" applyFont="1" applyBorder="1">
      <alignment/>
      <protection/>
    </xf>
    <xf numFmtId="168" fontId="6" fillId="0" borderId="82" xfId="117" applyNumberFormat="1" applyBorder="1" applyAlignment="1" applyProtection="1">
      <alignment vertical="center" wrapText="1"/>
      <protection locked="0"/>
    </xf>
    <xf numFmtId="168" fontId="17" fillId="0" borderId="58" xfId="117" applyNumberFormat="1" applyFont="1" applyBorder="1" applyAlignment="1" applyProtection="1">
      <alignment vertical="center" wrapText="1"/>
      <protection locked="0"/>
    </xf>
    <xf numFmtId="0" fontId="6" fillId="0" borderId="50" xfId="117" applyBorder="1" applyAlignment="1" applyProtection="1">
      <alignment horizontal="right" vertical="center" wrapText="1"/>
      <protection locked="0"/>
    </xf>
    <xf numFmtId="0" fontId="6" fillId="0" borderId="20" xfId="117" applyBorder="1" applyAlignment="1" applyProtection="1">
      <alignment horizontal="right" vertical="center" wrapText="1"/>
      <protection locked="0"/>
    </xf>
    <xf numFmtId="0" fontId="20" fillId="0" borderId="13" xfId="112" applyFont="1" applyBorder="1">
      <alignment/>
      <protection/>
    </xf>
    <xf numFmtId="0" fontId="6" fillId="0" borderId="14" xfId="117" applyFont="1" applyBorder="1" applyAlignment="1" applyProtection="1">
      <alignment horizontal="right" vertical="center" wrapText="1"/>
      <protection locked="0"/>
    </xf>
    <xf numFmtId="0" fontId="6" fillId="0" borderId="21" xfId="117" applyFont="1" applyBorder="1" applyAlignment="1" applyProtection="1">
      <alignment horizontal="right" vertical="center" wrapText="1"/>
      <protection locked="0"/>
    </xf>
    <xf numFmtId="168" fontId="14" fillId="0" borderId="13" xfId="117" applyNumberFormat="1" applyFont="1" applyBorder="1" applyAlignment="1" applyProtection="1">
      <alignment vertical="center" wrapText="1"/>
      <protection locked="0"/>
    </xf>
    <xf numFmtId="0" fontId="17" fillId="0" borderId="14" xfId="117" applyFont="1" applyBorder="1" applyAlignment="1" applyProtection="1">
      <alignment horizontal="right" vertical="center" wrapText="1"/>
      <protection locked="0"/>
    </xf>
    <xf numFmtId="0" fontId="17" fillId="0" borderId="21" xfId="117" applyFont="1" applyBorder="1" applyAlignment="1" applyProtection="1">
      <alignment horizontal="right" vertical="center" wrapText="1"/>
      <protection locked="0"/>
    </xf>
    <xf numFmtId="0" fontId="6" fillId="0" borderId="22" xfId="117" applyFont="1" applyBorder="1" applyAlignment="1" applyProtection="1">
      <alignment horizontal="right" vertical="center" wrapText="1"/>
      <protection locked="0"/>
    </xf>
    <xf numFmtId="0" fontId="6" fillId="0" borderId="23" xfId="117" applyFont="1" applyBorder="1" applyAlignment="1" applyProtection="1">
      <alignment horizontal="right" vertical="center" wrapText="1"/>
      <protection locked="0"/>
    </xf>
    <xf numFmtId="0" fontId="14" fillId="0" borderId="19" xfId="117" applyFont="1" applyBorder="1" applyAlignment="1" applyProtection="1">
      <alignment horizontal="right" vertical="center" wrapText="1"/>
      <protection locked="0"/>
    </xf>
    <xf numFmtId="0" fontId="14" fillId="0" borderId="20" xfId="117" applyFont="1" applyBorder="1" applyAlignment="1" applyProtection="1">
      <alignment horizontal="right" vertical="center" wrapText="1"/>
      <protection locked="0"/>
    </xf>
    <xf numFmtId="168" fontId="17" fillId="0" borderId="36" xfId="117" applyNumberFormat="1" applyFont="1" applyBorder="1" applyAlignment="1" applyProtection="1">
      <alignment vertical="center" wrapText="1"/>
      <protection locked="0"/>
    </xf>
    <xf numFmtId="0" fontId="6" fillId="0" borderId="33" xfId="117" applyFont="1" applyBorder="1" applyAlignment="1" applyProtection="1">
      <alignment horizontal="right" vertical="center" wrapText="1"/>
      <protection locked="0"/>
    </xf>
    <xf numFmtId="0" fontId="6" fillId="0" borderId="53" xfId="117" applyFont="1" applyBorder="1" applyAlignment="1" applyProtection="1">
      <alignment horizontal="right" vertical="center" wrapText="1"/>
      <protection locked="0"/>
    </xf>
    <xf numFmtId="0" fontId="6" fillId="0" borderId="14" xfId="117" applyFont="1" applyBorder="1" applyAlignment="1" applyProtection="1">
      <alignment vertical="center" wrapText="1"/>
      <protection locked="0"/>
    </xf>
    <xf numFmtId="0" fontId="17" fillId="0" borderId="21" xfId="117" applyFont="1" applyBorder="1" applyAlignment="1" applyProtection="1">
      <alignment vertical="center" wrapText="1"/>
      <protection locked="0"/>
    </xf>
    <xf numFmtId="0" fontId="14" fillId="0" borderId="64" xfId="117" applyFont="1" applyBorder="1" applyAlignment="1" applyProtection="1">
      <alignment horizontal="center" vertical="center" wrapText="1"/>
      <protection locked="0"/>
    </xf>
    <xf numFmtId="0" fontId="18" fillId="0" borderId="16" xfId="112" applyFont="1" applyBorder="1">
      <alignment/>
      <protection/>
    </xf>
    <xf numFmtId="168" fontId="18" fillId="0" borderId="16" xfId="112" applyNumberFormat="1" applyFont="1" applyBorder="1">
      <alignment/>
      <protection/>
    </xf>
    <xf numFmtId="168" fontId="18" fillId="0" borderId="56" xfId="112" applyNumberFormat="1" applyFont="1" applyBorder="1">
      <alignment/>
      <protection/>
    </xf>
    <xf numFmtId="0" fontId="14" fillId="0" borderId="22" xfId="117" applyFont="1" applyBorder="1" applyAlignment="1" applyProtection="1">
      <alignment vertical="center" wrapText="1"/>
      <protection locked="0"/>
    </xf>
    <xf numFmtId="0" fontId="14" fillId="0" borderId="23" xfId="117" applyFont="1" applyBorder="1" applyAlignment="1" applyProtection="1">
      <alignment vertical="center" wrapText="1"/>
      <protection locked="0"/>
    </xf>
    <xf numFmtId="0" fontId="14" fillId="0" borderId="19" xfId="117" applyFont="1" applyBorder="1" applyAlignment="1" applyProtection="1">
      <alignment vertical="center" wrapText="1"/>
      <protection locked="0"/>
    </xf>
    <xf numFmtId="0" fontId="14" fillId="0" borderId="25" xfId="117" applyFont="1" applyBorder="1" applyAlignment="1" applyProtection="1">
      <alignment vertical="center" wrapText="1"/>
      <protection locked="0"/>
    </xf>
    <xf numFmtId="168" fontId="18" fillId="0" borderId="35" xfId="112" applyNumberFormat="1" applyFont="1" applyBorder="1">
      <alignment/>
      <protection/>
    </xf>
    <xf numFmtId="168" fontId="18" fillId="0" borderId="35" xfId="117" applyNumberFormat="1" applyFont="1" applyBorder="1" applyAlignment="1" applyProtection="1">
      <alignment vertical="center" wrapText="1"/>
      <protection locked="0"/>
    </xf>
    <xf numFmtId="168" fontId="17" fillId="0" borderId="13" xfId="117" applyNumberFormat="1" applyFont="1" applyBorder="1" applyAlignment="1" applyProtection="1">
      <alignment vertical="center" wrapText="1"/>
      <protection locked="0"/>
    </xf>
    <xf numFmtId="0" fontId="14" fillId="0" borderId="23" xfId="117" applyFont="1" applyBorder="1" applyAlignment="1" applyProtection="1">
      <alignment horizontal="right" vertical="center" wrapText="1"/>
      <protection locked="0"/>
    </xf>
    <xf numFmtId="0" fontId="21" fillId="0" borderId="17" xfId="117" applyFont="1" applyBorder="1" applyAlignment="1" applyProtection="1">
      <alignment vertical="center" wrapText="1"/>
      <protection locked="0"/>
    </xf>
    <xf numFmtId="168" fontId="18" fillId="0" borderId="17" xfId="112" applyNumberFormat="1" applyFont="1" applyBorder="1">
      <alignment/>
      <protection/>
    </xf>
    <xf numFmtId="0" fontId="6" fillId="0" borderId="35" xfId="117" applyBorder="1" applyAlignment="1" applyProtection="1">
      <alignment vertical="center" wrapText="1"/>
      <protection locked="0"/>
    </xf>
    <xf numFmtId="168" fontId="17" fillId="0" borderId="36" xfId="112" applyNumberFormat="1" applyFont="1" applyBorder="1">
      <alignment/>
      <protection/>
    </xf>
    <xf numFmtId="0" fontId="22" fillId="0" borderId="17" xfId="117" applyFont="1" applyBorder="1" applyAlignment="1">
      <alignment vertical="center" wrapText="1"/>
      <protection/>
    </xf>
    <xf numFmtId="168" fontId="23" fillId="0" borderId="17" xfId="117" applyNumberFormat="1" applyFont="1" applyBorder="1" applyAlignment="1">
      <alignment vertical="center" wrapText="1"/>
      <protection/>
    </xf>
    <xf numFmtId="168" fontId="23" fillId="0" borderId="18" xfId="117" applyNumberFormat="1" applyFont="1" applyBorder="1" applyAlignment="1">
      <alignment vertical="center" wrapText="1"/>
      <protection/>
    </xf>
    <xf numFmtId="0" fontId="22" fillId="0" borderId="25" xfId="117" applyFont="1" applyBorder="1" applyAlignment="1" applyProtection="1">
      <alignment horizontal="right" vertical="center" wrapText="1"/>
      <protection locked="0"/>
    </xf>
    <xf numFmtId="0" fontId="21" fillId="0" borderId="0" xfId="117" applyFont="1" applyAlignment="1" applyProtection="1">
      <alignment horizontal="center" vertical="center" wrapText="1"/>
      <protection locked="0"/>
    </xf>
    <xf numFmtId="0" fontId="6" fillId="0" borderId="0" xfId="117" applyFont="1" applyAlignment="1" applyProtection="1">
      <alignment horizontal="center" vertical="center" wrapText="1"/>
      <protection locked="0"/>
    </xf>
    <xf numFmtId="0" fontId="14" fillId="0" borderId="59" xfId="117" applyFont="1" applyBorder="1" applyAlignment="1" applyProtection="1">
      <alignment horizontal="center" vertical="center" wrapText="1"/>
      <protection locked="0"/>
    </xf>
    <xf numFmtId="0" fontId="14" fillId="0" borderId="20" xfId="117" applyFont="1" applyBorder="1" applyAlignment="1" applyProtection="1">
      <alignment horizontal="center" vertical="center" wrapText="1"/>
      <protection locked="0"/>
    </xf>
    <xf numFmtId="0" fontId="14" fillId="0" borderId="52" xfId="117" applyFont="1" applyBorder="1" applyAlignment="1" applyProtection="1">
      <alignment horizontal="center" vertical="center" wrapText="1"/>
      <protection locked="0"/>
    </xf>
    <xf numFmtId="0" fontId="14" fillId="0" borderId="39" xfId="117" applyFont="1" applyBorder="1" applyAlignment="1" applyProtection="1">
      <alignment vertical="center" wrapText="1"/>
      <protection locked="0"/>
    </xf>
    <xf numFmtId="168" fontId="14" fillId="0" borderId="39" xfId="117" applyNumberFormat="1" applyFont="1" applyBorder="1" applyAlignment="1">
      <alignment vertical="center" wrapText="1"/>
      <protection/>
    </xf>
    <xf numFmtId="168" fontId="18" fillId="0" borderId="40" xfId="117" applyNumberFormat="1" applyFont="1" applyBorder="1" applyAlignment="1">
      <alignment vertical="center" wrapText="1"/>
      <protection/>
    </xf>
    <xf numFmtId="0" fontId="14" fillId="0" borderId="0" xfId="117" applyFont="1" applyAlignment="1" applyProtection="1">
      <alignment vertical="center" wrapText="1"/>
      <protection locked="0"/>
    </xf>
    <xf numFmtId="0" fontId="6" fillId="0" borderId="66" xfId="117" applyBorder="1" applyAlignment="1" applyProtection="1">
      <alignment horizontal="center" vertical="center" wrapText="1"/>
      <protection locked="0"/>
    </xf>
    <xf numFmtId="0" fontId="6" fillId="0" borderId="35" xfId="117" applyBorder="1" applyAlignment="1" applyProtection="1">
      <alignment horizontal="left" vertical="center" wrapText="1"/>
      <protection locked="0"/>
    </xf>
    <xf numFmtId="168" fontId="6" fillId="0" borderId="35" xfId="117" applyNumberFormat="1" applyFont="1" applyBorder="1" applyAlignment="1" applyProtection="1">
      <alignment vertical="center" wrapText="1"/>
      <protection locked="0"/>
    </xf>
    <xf numFmtId="168" fontId="17" fillId="0" borderId="32" xfId="117" applyNumberFormat="1" applyFont="1" applyBorder="1" applyAlignment="1" applyProtection="1">
      <alignment vertical="center" wrapText="1"/>
      <protection locked="0"/>
    </xf>
    <xf numFmtId="0" fontId="6" fillId="0" borderId="0" xfId="117" applyAlignment="1" applyProtection="1">
      <alignment vertical="center" wrapText="1"/>
      <protection locked="0"/>
    </xf>
    <xf numFmtId="0" fontId="6" fillId="0" borderId="13" xfId="117" applyBorder="1" applyAlignment="1" applyProtection="1">
      <alignment horizontal="left" vertical="center" wrapText="1"/>
      <protection locked="0"/>
    </xf>
    <xf numFmtId="0" fontId="6" fillId="0" borderId="21" xfId="117" applyBorder="1" applyAlignment="1" applyProtection="1">
      <alignment vertical="center" wrapText="1"/>
      <protection locked="0"/>
    </xf>
    <xf numFmtId="0" fontId="6" fillId="0" borderId="26" xfId="117" applyBorder="1" applyAlignment="1" applyProtection="1">
      <alignment horizontal="left" vertical="center" wrapText="1"/>
      <protection locked="0"/>
    </xf>
    <xf numFmtId="168" fontId="6" fillId="0" borderId="26" xfId="117" applyNumberFormat="1" applyFont="1" applyBorder="1" applyAlignment="1" applyProtection="1">
      <alignment vertical="center" wrapText="1"/>
      <protection locked="0"/>
    </xf>
    <xf numFmtId="168" fontId="17" fillId="0" borderId="45" xfId="117" applyNumberFormat="1" applyFont="1" applyBorder="1" applyAlignment="1" applyProtection="1">
      <alignment vertical="center" wrapText="1"/>
      <protection locked="0"/>
    </xf>
    <xf numFmtId="0" fontId="6" fillId="0" borderId="68" xfId="117" applyBorder="1" applyAlignment="1" applyProtection="1">
      <alignment horizontal="left" vertical="center" wrapText="1"/>
      <protection locked="0"/>
    </xf>
    <xf numFmtId="0" fontId="6" fillId="0" borderId="14" xfId="117" applyBorder="1" applyAlignment="1" applyProtection="1">
      <alignment vertical="center" wrapText="1"/>
      <protection locked="0"/>
    </xf>
    <xf numFmtId="0" fontId="6" fillId="0" borderId="0" xfId="117" applyAlignment="1" applyProtection="1">
      <alignment horizontal="left" vertical="center" wrapText="1"/>
      <protection locked="0"/>
    </xf>
    <xf numFmtId="0" fontId="6" fillId="0" borderId="22" xfId="117" applyBorder="1" applyAlignment="1" applyProtection="1">
      <alignment vertical="center" wrapText="1"/>
      <protection locked="0"/>
    </xf>
    <xf numFmtId="0" fontId="6" fillId="0" borderId="23" xfId="117" applyBorder="1" applyAlignment="1" applyProtection="1">
      <alignment vertical="center" wrapText="1"/>
      <protection locked="0"/>
    </xf>
    <xf numFmtId="0" fontId="14" fillId="0" borderId="17" xfId="117" applyFont="1" applyBorder="1" applyAlignment="1" applyProtection="1">
      <alignment vertical="center" wrapText="1"/>
      <protection locked="0"/>
    </xf>
    <xf numFmtId="168" fontId="14" fillId="0" borderId="17" xfId="117" applyNumberFormat="1" applyFont="1" applyBorder="1" applyAlignment="1">
      <alignment vertical="center" wrapText="1"/>
      <protection/>
    </xf>
    <xf numFmtId="168" fontId="18" fillId="0" borderId="18" xfId="117" applyNumberFormat="1" applyFont="1" applyBorder="1" applyAlignment="1">
      <alignment vertical="center" wrapText="1"/>
      <protection/>
    </xf>
    <xf numFmtId="168" fontId="18" fillId="0" borderId="25" xfId="117" applyNumberFormat="1" applyFont="1" applyBorder="1" applyAlignment="1">
      <alignment vertical="center" wrapText="1"/>
      <protection/>
    </xf>
    <xf numFmtId="0" fontId="6" fillId="0" borderId="41" xfId="117" applyBorder="1" applyAlignment="1" applyProtection="1">
      <alignment vertical="center" wrapText="1"/>
      <protection locked="0"/>
    </xf>
    <xf numFmtId="168" fontId="6" fillId="0" borderId="41" xfId="117" applyNumberFormat="1" applyFont="1" applyBorder="1" applyAlignment="1" applyProtection="1">
      <alignment vertical="center" wrapText="1"/>
      <protection locked="0"/>
    </xf>
    <xf numFmtId="168" fontId="17" fillId="0" borderId="51" xfId="117" applyNumberFormat="1" applyFont="1" applyBorder="1" applyAlignment="1" applyProtection="1">
      <alignment vertical="center" wrapText="1"/>
      <protection locked="0"/>
    </xf>
    <xf numFmtId="0" fontId="6" fillId="0" borderId="53" xfId="117" applyBorder="1" applyAlignment="1" applyProtection="1">
      <alignment vertical="center" wrapText="1"/>
      <protection locked="0"/>
    </xf>
    <xf numFmtId="0" fontId="6" fillId="0" borderId="13" xfId="117" applyBorder="1" applyAlignment="1" applyProtection="1">
      <alignment vertical="center" wrapText="1"/>
      <protection locked="0"/>
    </xf>
    <xf numFmtId="168" fontId="17" fillId="0" borderId="27" xfId="117" applyNumberFormat="1" applyFont="1" applyBorder="1" applyAlignment="1" applyProtection="1">
      <alignment vertical="center" wrapText="1"/>
      <protection locked="0"/>
    </xf>
    <xf numFmtId="168" fontId="17" fillId="0" borderId="68" xfId="117" applyNumberFormat="1" applyFont="1" applyBorder="1" applyAlignment="1" applyProtection="1">
      <alignment vertical="center" wrapText="1"/>
      <protection locked="0"/>
    </xf>
    <xf numFmtId="0" fontId="6" fillId="0" borderId="26" xfId="117" applyBorder="1" applyAlignment="1" applyProtection="1">
      <alignment vertical="center" wrapText="1"/>
      <protection locked="0"/>
    </xf>
    <xf numFmtId="168" fontId="18" fillId="0" borderId="30" xfId="117" applyNumberFormat="1" applyFont="1" applyBorder="1" applyAlignment="1">
      <alignment vertical="center" wrapText="1"/>
      <protection/>
    </xf>
    <xf numFmtId="167" fontId="6" fillId="0" borderId="33" xfId="117" applyNumberFormat="1" applyBorder="1" applyAlignment="1" applyProtection="1">
      <alignment horizontal="right" vertical="center" wrapText="1"/>
      <protection locked="0"/>
    </xf>
    <xf numFmtId="167" fontId="6" fillId="0" borderId="14" xfId="117" applyNumberFormat="1" applyBorder="1" applyAlignment="1" applyProtection="1">
      <alignment horizontal="right" vertical="center" wrapText="1"/>
      <protection locked="0"/>
    </xf>
    <xf numFmtId="168" fontId="14" fillId="0" borderId="17" xfId="117" applyNumberFormat="1" applyFont="1" applyBorder="1" applyAlignment="1" applyProtection="1">
      <alignment vertical="center" wrapText="1"/>
      <protection locked="0"/>
    </xf>
    <xf numFmtId="168" fontId="18" fillId="0" borderId="18" xfId="117" applyNumberFormat="1" applyFont="1" applyBorder="1" applyAlignment="1" applyProtection="1">
      <alignment vertical="center" wrapText="1"/>
      <protection locked="0"/>
    </xf>
    <xf numFmtId="168" fontId="18" fillId="0" borderId="19" xfId="117" applyNumberFormat="1" applyFont="1" applyBorder="1" applyAlignment="1">
      <alignment vertical="center" wrapText="1"/>
      <protection/>
    </xf>
    <xf numFmtId="0" fontId="6" fillId="0" borderId="33" xfId="117" applyBorder="1" applyAlignment="1" applyProtection="1">
      <alignment vertical="center" wrapText="1"/>
      <protection locked="0"/>
    </xf>
    <xf numFmtId="0" fontId="21" fillId="0" borderId="42" xfId="117" applyFont="1" applyBorder="1" applyAlignment="1" applyProtection="1">
      <alignment horizontal="center" vertical="center" wrapText="1"/>
      <protection locked="0"/>
    </xf>
    <xf numFmtId="0" fontId="21" fillId="0" borderId="17" xfId="117" applyFont="1" applyBorder="1" applyAlignment="1" applyProtection="1">
      <alignment vertical="center" wrapText="1"/>
      <protection locked="0"/>
    </xf>
    <xf numFmtId="168" fontId="21" fillId="0" borderId="17" xfId="117" applyNumberFormat="1" applyFont="1" applyBorder="1" applyAlignment="1">
      <alignment vertical="center" wrapText="1"/>
      <protection/>
    </xf>
    <xf numFmtId="168" fontId="24" fillId="0" borderId="18" xfId="117" applyNumberFormat="1" applyFont="1" applyBorder="1" applyAlignment="1">
      <alignment vertical="center" wrapText="1"/>
      <protection/>
    </xf>
    <xf numFmtId="0" fontId="21" fillId="0" borderId="25" xfId="117" applyFont="1" applyBorder="1" applyAlignment="1" applyProtection="1">
      <alignment vertical="center" wrapText="1"/>
      <protection locked="0"/>
    </xf>
    <xf numFmtId="0" fontId="21" fillId="0" borderId="0" xfId="117" applyFont="1" applyAlignment="1" applyProtection="1">
      <alignment vertical="center" wrapText="1"/>
      <protection locked="0"/>
    </xf>
    <xf numFmtId="0" fontId="22" fillId="0" borderId="42" xfId="117" applyFont="1" applyBorder="1" applyAlignment="1" applyProtection="1">
      <alignment horizontal="center" vertical="center" wrapText="1"/>
      <protection locked="0"/>
    </xf>
    <xf numFmtId="0" fontId="22" fillId="0" borderId="17" xfId="117" applyFont="1" applyBorder="1" applyAlignment="1" applyProtection="1">
      <alignment vertical="center" wrapText="1"/>
      <protection locked="0"/>
    </xf>
    <xf numFmtId="168" fontId="22" fillId="0" borderId="17" xfId="117" applyNumberFormat="1" applyFont="1" applyBorder="1" applyAlignment="1">
      <alignment vertical="center" wrapText="1"/>
      <protection/>
    </xf>
    <xf numFmtId="0" fontId="22" fillId="0" borderId="25" xfId="117" applyFont="1" applyBorder="1" applyAlignment="1" applyProtection="1">
      <alignment vertical="center" wrapText="1"/>
      <protection locked="0"/>
    </xf>
    <xf numFmtId="0" fontId="6" fillId="0" borderId="0" xfId="117" applyAlignment="1" applyProtection="1">
      <alignment horizontal="center" vertical="center" wrapText="1"/>
      <protection locked="0"/>
    </xf>
    <xf numFmtId="168" fontId="25" fillId="0" borderId="0" xfId="117" applyNumberFormat="1" applyFont="1" applyAlignment="1">
      <alignment vertical="center" wrapText="1"/>
      <protection/>
    </xf>
    <xf numFmtId="168" fontId="26" fillId="0" borderId="0" xfId="117" applyNumberFormat="1" applyFont="1" applyAlignment="1">
      <alignment horizontal="right" vertical="center"/>
      <protection/>
    </xf>
    <xf numFmtId="0" fontId="22" fillId="0" borderId="32" xfId="117" applyFont="1" applyBorder="1" applyAlignment="1">
      <alignment vertical="center"/>
      <protection/>
    </xf>
    <xf numFmtId="0" fontId="22" fillId="0" borderId="34" xfId="117" applyFont="1" applyBorder="1" applyAlignment="1">
      <alignment vertical="center"/>
      <protection/>
    </xf>
    <xf numFmtId="0" fontId="22" fillId="0" borderId="35" xfId="117" applyFont="1" applyBorder="1" applyAlignment="1">
      <alignment vertical="center"/>
      <protection/>
    </xf>
    <xf numFmtId="0" fontId="22" fillId="0" borderId="36" xfId="117" applyFont="1" applyBorder="1" applyAlignment="1" quotePrefix="1">
      <alignment horizontal="right" vertical="center"/>
      <protection/>
    </xf>
    <xf numFmtId="0" fontId="22" fillId="0" borderId="0" xfId="117" applyFont="1" applyAlignment="1">
      <alignment vertical="center"/>
      <protection/>
    </xf>
    <xf numFmtId="0" fontId="22" fillId="0" borderId="29" xfId="117" applyFont="1" applyBorder="1" applyAlignment="1">
      <alignment vertical="center"/>
      <protection/>
    </xf>
    <xf numFmtId="0" fontId="22" fillId="0" borderId="37" xfId="117" applyFont="1" applyBorder="1" applyAlignment="1">
      <alignment vertical="center"/>
      <protection/>
    </xf>
    <xf numFmtId="0" fontId="22" fillId="0" borderId="16" xfId="117" applyFont="1" applyBorder="1" applyAlignment="1">
      <alignment horizontal="left" vertical="center"/>
      <protection/>
    </xf>
    <xf numFmtId="0" fontId="22" fillId="0" borderId="65" xfId="117" applyFont="1" applyBorder="1" applyAlignment="1">
      <alignment horizontal="center" vertical="center"/>
      <protection/>
    </xf>
    <xf numFmtId="0" fontId="14" fillId="0" borderId="0" xfId="117" applyFont="1" applyAlignment="1">
      <alignment vertical="center"/>
      <protection/>
    </xf>
    <xf numFmtId="0" fontId="27" fillId="0" borderId="0" xfId="117" applyFont="1" applyAlignment="1">
      <alignment horizontal="right"/>
      <protection/>
    </xf>
    <xf numFmtId="0" fontId="14" fillId="0" borderId="32" xfId="117" applyFont="1" applyBorder="1" applyAlignment="1">
      <alignment horizontal="center" vertical="center" wrapText="1"/>
      <protection/>
    </xf>
    <xf numFmtId="0" fontId="14" fillId="0" borderId="38" xfId="117" applyFont="1" applyBorder="1" applyAlignment="1">
      <alignment horizontal="center" vertical="center" wrapText="1"/>
      <protection/>
    </xf>
    <xf numFmtId="0" fontId="22" fillId="0" borderId="39" xfId="117" applyFont="1" applyBorder="1" applyAlignment="1">
      <alignment horizontal="center" vertical="center" wrapText="1"/>
      <protection/>
    </xf>
    <xf numFmtId="0" fontId="22" fillId="0" borderId="40" xfId="117" applyFont="1" applyBorder="1" applyAlignment="1">
      <alignment horizontal="center" vertical="center" wrapText="1"/>
      <protection/>
    </xf>
    <xf numFmtId="0" fontId="22" fillId="0" borderId="31" xfId="117" applyFont="1" applyBorder="1" applyAlignment="1">
      <alignment horizontal="center" vertical="center" wrapText="1"/>
      <protection/>
    </xf>
    <xf numFmtId="0" fontId="22" fillId="0" borderId="32" xfId="117" applyFont="1" applyBorder="1" applyAlignment="1">
      <alignment horizontal="center" vertical="center" wrapText="1"/>
      <protection/>
    </xf>
    <xf numFmtId="0" fontId="14" fillId="0" borderId="31" xfId="117" applyFont="1" applyBorder="1" applyAlignment="1">
      <alignment horizontal="center" vertical="center" wrapText="1"/>
      <protection/>
    </xf>
    <xf numFmtId="0" fontId="6" fillId="0" borderId="0" xfId="117" applyAlignment="1">
      <alignment vertical="center" wrapText="1"/>
      <protection/>
    </xf>
    <xf numFmtId="0" fontId="22" fillId="0" borderId="21" xfId="117" applyFont="1" applyBorder="1" applyAlignment="1">
      <alignment horizontal="centerContinuous" vertical="center" wrapText="1"/>
      <protection/>
    </xf>
    <xf numFmtId="0" fontId="14" fillId="0" borderId="74" xfId="117" applyFont="1" applyBorder="1" applyAlignment="1">
      <alignment horizontal="centerContinuous" vertical="center" wrapText="1"/>
      <protection/>
    </xf>
    <xf numFmtId="0" fontId="6" fillId="0" borderId="41" xfId="117" applyBorder="1" applyAlignment="1">
      <alignment vertical="center" wrapText="1"/>
      <protection/>
    </xf>
    <xf numFmtId="0" fontId="6" fillId="0" borderId="51" xfId="117" applyBorder="1" applyAlignment="1">
      <alignment vertical="center" wrapText="1"/>
      <protection/>
    </xf>
    <xf numFmtId="0" fontId="6" fillId="0" borderId="22" xfId="117" applyBorder="1" applyAlignment="1">
      <alignment vertical="center" wrapText="1"/>
      <protection/>
    </xf>
    <xf numFmtId="0" fontId="6" fillId="0" borderId="23" xfId="117" applyBorder="1" applyAlignment="1">
      <alignment vertical="center" wrapText="1"/>
      <protection/>
    </xf>
    <xf numFmtId="0" fontId="22" fillId="0" borderId="42" xfId="117" applyFont="1" applyBorder="1" applyAlignment="1">
      <alignment horizontal="center" vertical="center" wrapText="1"/>
      <protection/>
    </xf>
    <xf numFmtId="0" fontId="22" fillId="0" borderId="17" xfId="117" applyFont="1" applyBorder="1" applyAlignment="1">
      <alignment horizontal="center" vertical="center" wrapText="1"/>
      <protection/>
    </xf>
    <xf numFmtId="0" fontId="22" fillId="0" borderId="18" xfId="117" applyFont="1" applyBorder="1" applyAlignment="1">
      <alignment horizontal="center" vertical="center" wrapText="1"/>
      <protection/>
    </xf>
    <xf numFmtId="0" fontId="22" fillId="0" borderId="19" xfId="117" applyFont="1" applyBorder="1" applyAlignment="1">
      <alignment horizontal="center" vertical="center" wrapText="1"/>
      <protection/>
    </xf>
    <xf numFmtId="0" fontId="22" fillId="0" borderId="25" xfId="117" applyFont="1" applyBorder="1" applyAlignment="1">
      <alignment horizontal="center" vertical="center" wrapText="1"/>
      <protection/>
    </xf>
    <xf numFmtId="0" fontId="22" fillId="0" borderId="0" xfId="117" applyFont="1" applyAlignment="1">
      <alignment horizontal="center" vertical="center" wrapText="1"/>
      <protection/>
    </xf>
    <xf numFmtId="0" fontId="22" fillId="0" borderId="21" xfId="117" applyFont="1" applyBorder="1" applyAlignment="1">
      <alignment horizontal="center" vertical="center" wrapText="1"/>
      <protection/>
    </xf>
    <xf numFmtId="0" fontId="22" fillId="0" borderId="68" xfId="117" applyFont="1" applyBorder="1" applyAlignment="1">
      <alignment horizontal="center" vertical="center" wrapText="1"/>
      <protection/>
    </xf>
    <xf numFmtId="168" fontId="22" fillId="0" borderId="27" xfId="117" applyNumberFormat="1" applyFont="1" applyBorder="1" applyAlignment="1">
      <alignment horizontal="center" vertical="center" wrapText="1"/>
      <protection/>
    </xf>
    <xf numFmtId="0" fontId="22" fillId="0" borderId="33" xfId="117" applyFont="1" applyBorder="1" applyAlignment="1">
      <alignment horizontal="center" vertical="center" wrapText="1"/>
      <protection/>
    </xf>
    <xf numFmtId="0" fontId="22" fillId="0" borderId="53" xfId="117" applyFont="1" applyBorder="1" applyAlignment="1">
      <alignment horizontal="center" vertical="center" wrapText="1"/>
      <protection/>
    </xf>
    <xf numFmtId="0" fontId="17" fillId="0" borderId="43" xfId="112" applyFont="1" applyBorder="1" applyAlignment="1">
      <alignment horizontal="center"/>
      <protection/>
    </xf>
    <xf numFmtId="0" fontId="17" fillId="0" borderId="13" xfId="112" applyFont="1" applyBorder="1" applyAlignment="1">
      <alignment horizontal="center"/>
      <protection/>
    </xf>
    <xf numFmtId="0" fontId="17" fillId="0" borderId="15" xfId="112" applyFont="1" applyBorder="1">
      <alignment/>
      <protection/>
    </xf>
    <xf numFmtId="0" fontId="13" fillId="0" borderId="14" xfId="117" applyFont="1" applyBorder="1" applyAlignment="1">
      <alignment vertical="center" wrapText="1"/>
      <protection/>
    </xf>
    <xf numFmtId="0" fontId="13" fillId="0" borderId="21" xfId="117" applyFont="1" applyBorder="1" applyAlignment="1">
      <alignment vertical="center" wrapText="1"/>
      <protection/>
    </xf>
    <xf numFmtId="0" fontId="13" fillId="0" borderId="0" xfId="117" applyFont="1" applyAlignment="1">
      <alignment vertical="center" wrapText="1"/>
      <protection/>
    </xf>
    <xf numFmtId="167" fontId="6" fillId="0" borderId="14" xfId="117" applyNumberFormat="1" applyBorder="1" applyAlignment="1">
      <alignment horizontal="right" vertical="center" wrapText="1"/>
      <protection/>
    </xf>
    <xf numFmtId="0" fontId="6" fillId="0" borderId="14" xfId="117" applyBorder="1" applyAlignment="1">
      <alignment vertical="center" wrapText="1"/>
      <protection/>
    </xf>
    <xf numFmtId="0" fontId="6" fillId="0" borderId="21" xfId="117" applyBorder="1" applyAlignment="1">
      <alignment vertical="center" wrapText="1"/>
      <protection/>
    </xf>
    <xf numFmtId="9" fontId="28" fillId="0" borderId="14" xfId="132" applyFont="1" applyBorder="1" applyAlignment="1">
      <alignment vertical="center" wrapText="1"/>
    </xf>
    <xf numFmtId="0" fontId="17" fillId="0" borderId="44" xfId="112" applyFont="1" applyBorder="1" applyAlignment="1">
      <alignment horizontal="center"/>
      <protection/>
    </xf>
    <xf numFmtId="0" fontId="17" fillId="0" borderId="26" xfId="112" applyFont="1" applyBorder="1" applyAlignment="1">
      <alignment horizontal="center"/>
      <protection/>
    </xf>
    <xf numFmtId="168" fontId="17" fillId="0" borderId="45" xfId="112" applyNumberFormat="1" applyFont="1" applyBorder="1">
      <alignment/>
      <protection/>
    </xf>
    <xf numFmtId="9" fontId="28" fillId="0" borderId="22" xfId="132" applyFont="1" applyBorder="1" applyAlignment="1">
      <alignment vertical="center" wrapText="1"/>
    </xf>
    <xf numFmtId="0" fontId="18" fillId="0" borderId="42" xfId="112" applyFont="1" applyBorder="1" applyAlignment="1">
      <alignment horizontal="center"/>
      <protection/>
    </xf>
    <xf numFmtId="0" fontId="18" fillId="0" borderId="17" xfId="112" applyFont="1" applyBorder="1" applyAlignment="1">
      <alignment horizontal="center"/>
      <protection/>
    </xf>
    <xf numFmtId="0" fontId="14" fillId="0" borderId="19" xfId="117" applyFont="1" applyBorder="1" applyAlignment="1">
      <alignment vertical="center" wrapText="1"/>
      <protection/>
    </xf>
    <xf numFmtId="0" fontId="14" fillId="0" borderId="25" xfId="117" applyFont="1" applyBorder="1" applyAlignment="1">
      <alignment vertical="center" wrapText="1"/>
      <protection/>
    </xf>
    <xf numFmtId="9" fontId="15" fillId="0" borderId="19" xfId="132" applyFont="1" applyBorder="1" applyAlignment="1">
      <alignment vertical="center" wrapText="1"/>
    </xf>
    <xf numFmtId="0" fontId="17" fillId="0" borderId="46" xfId="112" applyFont="1" applyBorder="1" applyAlignment="1">
      <alignment horizontal="center"/>
      <protection/>
    </xf>
    <xf numFmtId="0" fontId="17" fillId="0" borderId="41" xfId="112" applyFont="1" applyBorder="1" applyAlignment="1">
      <alignment horizontal="center"/>
      <protection/>
    </xf>
    <xf numFmtId="0" fontId="16" fillId="0" borderId="41" xfId="112" applyFont="1" applyBorder="1">
      <alignment/>
      <protection/>
    </xf>
    <xf numFmtId="168" fontId="29" fillId="0" borderId="51" xfId="112" applyNumberFormat="1" applyFont="1" applyBorder="1">
      <alignment/>
      <protection/>
    </xf>
    <xf numFmtId="0" fontId="13" fillId="0" borderId="33" xfId="117" applyFont="1" applyBorder="1" applyAlignment="1">
      <alignment vertical="center" wrapText="1"/>
      <protection/>
    </xf>
    <xf numFmtId="0" fontId="13" fillId="0" borderId="53" xfId="117" applyFont="1" applyBorder="1" applyAlignment="1">
      <alignment vertical="center" wrapText="1"/>
      <protection/>
    </xf>
    <xf numFmtId="9" fontId="28" fillId="0" borderId="33" xfId="132" applyFont="1" applyBorder="1" applyAlignment="1">
      <alignment vertical="center" wrapText="1"/>
    </xf>
    <xf numFmtId="167" fontId="6" fillId="0" borderId="14" xfId="117" applyNumberFormat="1" applyFont="1" applyBorder="1" applyAlignment="1">
      <alignment horizontal="right" vertical="center" wrapText="1"/>
      <protection/>
    </xf>
    <xf numFmtId="0" fontId="6" fillId="0" borderId="21" xfId="117" applyFont="1" applyBorder="1" applyAlignment="1">
      <alignment vertical="center" wrapText="1"/>
      <protection/>
    </xf>
    <xf numFmtId="0" fontId="6" fillId="0" borderId="14" xfId="117" applyFont="1" applyBorder="1" applyAlignment="1">
      <alignment vertical="center" wrapText="1"/>
      <protection/>
    </xf>
    <xf numFmtId="0" fontId="6" fillId="0" borderId="23" xfId="117" applyFont="1" applyBorder="1" applyAlignment="1">
      <alignment vertical="center" wrapText="1"/>
      <protection/>
    </xf>
    <xf numFmtId="0" fontId="6" fillId="0" borderId="33" xfId="117" applyFont="1" applyBorder="1" applyAlignment="1">
      <alignment vertical="center" wrapText="1"/>
      <protection/>
    </xf>
    <xf numFmtId="0" fontId="6" fillId="0" borderId="53" xfId="117" applyFont="1" applyBorder="1" applyAlignment="1">
      <alignment vertical="center" wrapText="1"/>
      <protection/>
    </xf>
    <xf numFmtId="0" fontId="6" fillId="0" borderId="72" xfId="117" applyFont="1" applyBorder="1" applyAlignment="1">
      <alignment vertical="center" wrapText="1"/>
      <protection/>
    </xf>
    <xf numFmtId="0" fontId="6" fillId="0" borderId="22" xfId="117" applyFont="1" applyBorder="1" applyAlignment="1">
      <alignment vertical="center" wrapText="1"/>
      <protection/>
    </xf>
    <xf numFmtId="0" fontId="17" fillId="0" borderId="47" xfId="112" applyFont="1" applyBorder="1" applyAlignment="1">
      <alignment horizontal="center"/>
      <protection/>
    </xf>
    <xf numFmtId="0" fontId="17" fillId="0" borderId="48" xfId="112" applyFont="1" applyBorder="1" applyAlignment="1">
      <alignment horizontal="center"/>
      <protection/>
    </xf>
    <xf numFmtId="0" fontId="17" fillId="0" borderId="48" xfId="112" applyFont="1" applyBorder="1">
      <alignment/>
      <protection/>
    </xf>
    <xf numFmtId="168" fontId="17" fillId="0" borderId="49" xfId="112" applyNumberFormat="1" applyFont="1" applyBorder="1">
      <alignment/>
      <protection/>
    </xf>
    <xf numFmtId="0" fontId="17" fillId="0" borderId="62" xfId="112" applyFont="1" applyBorder="1">
      <alignment/>
      <protection/>
    </xf>
    <xf numFmtId="0" fontId="17" fillId="0" borderId="0" xfId="112" applyFont="1">
      <alignment/>
      <protection/>
    </xf>
    <xf numFmtId="0" fontId="6" fillId="0" borderId="28" xfId="117" applyFont="1" applyBorder="1" applyAlignment="1">
      <alignment vertical="center" wrapText="1"/>
      <protection/>
    </xf>
    <xf numFmtId="0" fontId="6" fillId="0" borderId="50" xfId="117" applyFont="1" applyBorder="1" applyAlignment="1">
      <alignment vertical="center" wrapText="1"/>
      <protection/>
    </xf>
    <xf numFmtId="9" fontId="28" fillId="0" borderId="28" xfId="132" applyFont="1" applyBorder="1" applyAlignment="1">
      <alignment vertical="center" wrapText="1"/>
    </xf>
    <xf numFmtId="168" fontId="17" fillId="0" borderId="51" xfId="112" applyNumberFormat="1" applyFont="1" applyBorder="1">
      <alignment/>
      <protection/>
    </xf>
    <xf numFmtId="0" fontId="18" fillId="0" borderId="13" xfId="112" applyFont="1" applyBorder="1">
      <alignment/>
      <protection/>
    </xf>
    <xf numFmtId="168" fontId="18" fillId="0" borderId="15" xfId="112" applyNumberFormat="1" applyFont="1" applyBorder="1">
      <alignment/>
      <protection/>
    </xf>
    <xf numFmtId="0" fontId="14" fillId="0" borderId="14" xfId="117" applyFont="1" applyBorder="1" applyAlignment="1">
      <alignment vertical="center" wrapText="1"/>
      <protection/>
    </xf>
    <xf numFmtId="0" fontId="14" fillId="0" borderId="21" xfId="117" applyFont="1" applyBorder="1" applyAlignment="1">
      <alignment vertical="center" wrapText="1"/>
      <protection/>
    </xf>
    <xf numFmtId="0" fontId="18" fillId="0" borderId="26" xfId="112" applyFont="1" applyBorder="1">
      <alignment/>
      <protection/>
    </xf>
    <xf numFmtId="168" fontId="18" fillId="0" borderId="45" xfId="112" applyNumberFormat="1" applyFont="1" applyBorder="1">
      <alignment/>
      <protection/>
    </xf>
    <xf numFmtId="0" fontId="14" fillId="0" borderId="22" xfId="117" applyFont="1" applyBorder="1" applyAlignment="1">
      <alignment vertical="center" wrapText="1"/>
      <protection/>
    </xf>
    <xf numFmtId="0" fontId="14" fillId="0" borderId="23" xfId="117" applyFont="1" applyBorder="1" applyAlignment="1">
      <alignment vertical="center" wrapText="1"/>
      <protection/>
    </xf>
    <xf numFmtId="0" fontId="18" fillId="0" borderId="52" xfId="112" applyFont="1" applyBorder="1" applyAlignment="1">
      <alignment horizontal="center"/>
      <protection/>
    </xf>
    <xf numFmtId="0" fontId="18" fillId="0" borderId="39" xfId="112" applyFont="1" applyBorder="1" applyAlignment="1">
      <alignment horizontal="center"/>
      <protection/>
    </xf>
    <xf numFmtId="0" fontId="18" fillId="0" borderId="39" xfId="112" applyFont="1" applyBorder="1">
      <alignment/>
      <protection/>
    </xf>
    <xf numFmtId="168" fontId="18" fillId="0" borderId="40" xfId="112" applyNumberFormat="1" applyFont="1" applyBorder="1">
      <alignment/>
      <protection/>
    </xf>
    <xf numFmtId="0" fontId="17" fillId="0" borderId="66" xfId="112" applyFont="1" applyBorder="1" applyAlignment="1">
      <alignment horizontal="center"/>
      <protection/>
    </xf>
    <xf numFmtId="0" fontId="18" fillId="0" borderId="35" xfId="112" applyFont="1" applyBorder="1" applyAlignment="1">
      <alignment horizontal="center"/>
      <protection/>
    </xf>
    <xf numFmtId="168" fontId="18" fillId="0" borderId="36" xfId="112" applyNumberFormat="1" applyFont="1" applyBorder="1">
      <alignment/>
      <protection/>
    </xf>
    <xf numFmtId="0" fontId="13" fillId="0" borderId="43" xfId="117" applyFont="1" applyBorder="1" applyAlignment="1">
      <alignment horizontal="center" vertical="center" wrapText="1"/>
      <protection/>
    </xf>
    <xf numFmtId="0" fontId="28" fillId="0" borderId="13" xfId="117" applyFont="1" applyBorder="1" applyAlignment="1">
      <alignment horizontal="center" vertical="center" wrapText="1"/>
      <protection/>
    </xf>
    <xf numFmtId="0" fontId="28" fillId="0" borderId="43" xfId="117" applyFont="1" applyBorder="1" applyAlignment="1">
      <alignment horizontal="center" vertical="center" wrapText="1"/>
      <protection/>
    </xf>
    <xf numFmtId="0" fontId="28" fillId="0" borderId="0" xfId="117" applyFont="1" applyAlignment="1">
      <alignment vertical="center" wrapText="1"/>
      <protection/>
    </xf>
    <xf numFmtId="0" fontId="28" fillId="0" borderId="64" xfId="117" applyFont="1" applyBorder="1" applyAlignment="1">
      <alignment horizontal="center" vertical="center" wrapText="1"/>
      <protection/>
    </xf>
    <xf numFmtId="0" fontId="28" fillId="0" borderId="16" xfId="117" applyFont="1" applyBorder="1" applyAlignment="1">
      <alignment horizontal="center" vertical="center" wrapText="1"/>
      <protection/>
    </xf>
    <xf numFmtId="0" fontId="28" fillId="26" borderId="64" xfId="117" applyFont="1" applyFill="1" applyBorder="1" applyAlignment="1">
      <alignment horizontal="center" vertical="center" wrapText="1"/>
      <protection/>
    </xf>
    <xf numFmtId="0" fontId="28" fillId="26" borderId="16" xfId="117" applyFont="1" applyFill="1" applyBorder="1" applyAlignment="1">
      <alignment horizontal="center" vertical="center" wrapText="1"/>
      <protection/>
    </xf>
    <xf numFmtId="0" fontId="22" fillId="0" borderId="16" xfId="117" applyFont="1" applyBorder="1" applyAlignment="1">
      <alignment vertical="center" wrapText="1"/>
      <protection/>
    </xf>
    <xf numFmtId="168" fontId="14" fillId="0" borderId="56" xfId="117" applyNumberFormat="1" applyFont="1" applyBorder="1" applyAlignment="1">
      <alignment vertical="center" wrapText="1"/>
      <protection/>
    </xf>
    <xf numFmtId="0" fontId="28" fillId="0" borderId="0" xfId="117" applyFont="1" applyAlignment="1">
      <alignment horizontal="center" vertical="center" wrapText="1"/>
      <protection/>
    </xf>
    <xf numFmtId="168" fontId="28" fillId="0" borderId="0" xfId="117" applyNumberFormat="1" applyFont="1" applyAlignment="1" applyProtection="1">
      <alignment vertical="center" wrapText="1"/>
      <protection locked="0"/>
    </xf>
    <xf numFmtId="0" fontId="6" fillId="0" borderId="0" xfId="117" applyAlignment="1">
      <alignment horizontal="left" vertical="center" wrapText="1"/>
      <protection/>
    </xf>
    <xf numFmtId="0" fontId="22" fillId="0" borderId="54" xfId="117" applyFont="1" applyBorder="1" applyAlignment="1">
      <alignment horizontal="center" vertical="center" wrapText="1"/>
      <protection/>
    </xf>
    <xf numFmtId="168" fontId="22" fillId="0" borderId="30" xfId="117" applyNumberFormat="1" applyFont="1" applyBorder="1" applyAlignment="1">
      <alignment horizontal="center" vertical="center" wrapText="1"/>
      <protection/>
    </xf>
    <xf numFmtId="0" fontId="22" fillId="0" borderId="91" xfId="117" applyFont="1" applyBorder="1" applyAlignment="1">
      <alignment horizontal="center" vertical="center" wrapText="1"/>
      <protection/>
    </xf>
    <xf numFmtId="0" fontId="22" fillId="0" borderId="59" xfId="117" applyFont="1" applyBorder="1" applyAlignment="1">
      <alignment horizontal="center" vertical="center" wrapText="1"/>
      <protection/>
    </xf>
    <xf numFmtId="0" fontId="28" fillId="0" borderId="42" xfId="117" applyFont="1" applyBorder="1" applyAlignment="1">
      <alignment horizontal="center" vertical="center" wrapText="1"/>
      <protection/>
    </xf>
    <xf numFmtId="0" fontId="13" fillId="0" borderId="17" xfId="117" applyFont="1" applyBorder="1" applyAlignment="1">
      <alignment horizontal="center" vertical="center" wrapText="1"/>
      <protection/>
    </xf>
    <xf numFmtId="0" fontId="13" fillId="0" borderId="17" xfId="117" applyFont="1" applyBorder="1" applyAlignment="1">
      <alignment vertical="center" wrapText="1"/>
      <protection/>
    </xf>
    <xf numFmtId="168" fontId="14" fillId="0" borderId="18" xfId="117" applyNumberFormat="1" applyFont="1" applyBorder="1" applyAlignment="1">
      <alignment vertical="center" wrapText="1"/>
      <protection/>
    </xf>
    <xf numFmtId="0" fontId="19" fillId="0" borderId="0" xfId="117" applyFont="1" applyAlignment="1">
      <alignment vertical="center" wrapText="1"/>
      <protection/>
    </xf>
    <xf numFmtId="0" fontId="28" fillId="0" borderId="13" xfId="117" applyFont="1" applyBorder="1" applyAlignment="1">
      <alignment vertical="center" wrapText="1"/>
      <protection/>
    </xf>
    <xf numFmtId="168" fontId="6" fillId="0" borderId="15" xfId="117" applyNumberFormat="1" applyBorder="1" applyAlignment="1" applyProtection="1">
      <alignment vertical="center" wrapText="1"/>
      <protection locked="0"/>
    </xf>
    <xf numFmtId="0" fontId="6" fillId="0" borderId="53" xfId="117" applyBorder="1" applyAlignment="1">
      <alignment vertical="center" wrapText="1"/>
      <protection/>
    </xf>
    <xf numFmtId="168" fontId="6" fillId="0" borderId="36" xfId="117" applyNumberFormat="1" applyBorder="1" applyAlignment="1" applyProtection="1">
      <alignment vertical="center" wrapText="1"/>
      <protection locked="0"/>
    </xf>
    <xf numFmtId="168" fontId="6" fillId="0" borderId="31" xfId="117" applyNumberFormat="1" applyBorder="1" applyAlignment="1" applyProtection="1">
      <alignment vertical="center" wrapText="1"/>
      <protection locked="0"/>
    </xf>
    <xf numFmtId="168" fontId="6" fillId="0" borderId="32" xfId="117" applyNumberFormat="1" applyBorder="1" applyAlignment="1" applyProtection="1">
      <alignment vertical="center" wrapText="1"/>
      <protection locked="0"/>
    </xf>
    <xf numFmtId="0" fontId="6" fillId="0" borderId="13" xfId="117" applyBorder="1" applyAlignment="1">
      <alignment vertical="center" wrapText="1"/>
      <protection/>
    </xf>
    <xf numFmtId="168" fontId="6" fillId="0" borderId="22" xfId="117" applyNumberFormat="1" applyBorder="1" applyAlignment="1">
      <alignment vertical="center" wrapText="1"/>
      <protection/>
    </xf>
    <xf numFmtId="168" fontId="6" fillId="0" borderId="23" xfId="117" applyNumberFormat="1" applyBorder="1" applyAlignment="1">
      <alignment vertical="center" wrapText="1"/>
      <protection/>
    </xf>
    <xf numFmtId="168" fontId="18" fillId="0" borderId="30" xfId="112" applyNumberFormat="1" applyFont="1" applyBorder="1">
      <alignment/>
      <protection/>
    </xf>
    <xf numFmtId="168" fontId="6" fillId="0" borderId="27" xfId="117" applyNumberFormat="1" applyBorder="1" applyAlignment="1" applyProtection="1">
      <alignment vertical="center" wrapText="1"/>
      <protection locked="0"/>
    </xf>
    <xf numFmtId="0" fontId="14" fillId="0" borderId="69" xfId="117" applyFont="1" applyBorder="1" applyAlignment="1">
      <alignment vertical="center" wrapText="1"/>
      <protection/>
    </xf>
    <xf numFmtId="0" fontId="22" fillId="0" borderId="42" xfId="117" applyFont="1" applyBorder="1" applyAlignment="1">
      <alignment horizontal="left" vertical="center"/>
      <protection/>
    </xf>
    <xf numFmtId="0" fontId="6" fillId="0" borderId="54" xfId="117" applyBorder="1" applyAlignment="1">
      <alignment vertical="center" wrapText="1"/>
      <protection/>
    </xf>
    <xf numFmtId="0" fontId="22" fillId="0" borderId="55" xfId="117" applyFont="1" applyBorder="1" applyAlignment="1">
      <alignment vertical="center" wrapText="1"/>
      <protection/>
    </xf>
    <xf numFmtId="0" fontId="22" fillId="0" borderId="18" xfId="117" applyFont="1" applyBorder="1" applyAlignment="1" applyProtection="1">
      <alignment vertical="center" wrapText="1"/>
      <protection locked="0"/>
    </xf>
    <xf numFmtId="0" fontId="5" fillId="0" borderId="0" xfId="120" applyFont="1">
      <alignment/>
      <protection/>
    </xf>
    <xf numFmtId="0" fontId="22" fillId="0" borderId="56" xfId="117" applyFont="1" applyBorder="1" applyAlignment="1" quotePrefix="1">
      <alignment horizontal="right" vertical="center"/>
      <protection/>
    </xf>
    <xf numFmtId="0" fontId="22" fillId="0" borderId="29" xfId="117" applyFont="1" applyBorder="1" applyAlignment="1">
      <alignment horizontal="centerContinuous" vertical="center" wrapText="1"/>
      <protection/>
    </xf>
    <xf numFmtId="0" fontId="14" fillId="0" borderId="37" xfId="117" applyFont="1" applyBorder="1" applyAlignment="1">
      <alignment horizontal="centerContinuous" vertical="center" wrapText="1"/>
      <protection/>
    </xf>
    <xf numFmtId="0" fontId="6" fillId="0" borderId="57" xfId="117" applyBorder="1" applyAlignment="1">
      <alignment vertical="center" wrapText="1"/>
      <protection/>
    </xf>
    <xf numFmtId="0" fontId="6" fillId="0" borderId="58" xfId="117" applyBorder="1" applyAlignment="1">
      <alignment vertical="center" wrapText="1"/>
      <protection/>
    </xf>
    <xf numFmtId="0" fontId="6" fillId="0" borderId="25" xfId="117" applyBorder="1" applyAlignment="1">
      <alignment vertical="center" wrapText="1"/>
      <protection/>
    </xf>
    <xf numFmtId="0" fontId="6" fillId="0" borderId="19" xfId="117" applyBorder="1" applyAlignment="1">
      <alignment vertical="center" wrapText="1"/>
      <protection/>
    </xf>
    <xf numFmtId="0" fontId="22" fillId="0" borderId="59" xfId="117" applyFont="1" applyBorder="1" applyAlignment="1">
      <alignment horizontal="left" vertical="center" wrapText="1"/>
      <protection/>
    </xf>
    <xf numFmtId="0" fontId="22" fillId="0" borderId="60" xfId="117" applyFont="1" applyBorder="1" applyAlignment="1">
      <alignment horizontal="left" vertical="center" wrapText="1"/>
      <protection/>
    </xf>
    <xf numFmtId="168" fontId="22" fillId="0" borderId="61" xfId="117" applyNumberFormat="1" applyFont="1" applyBorder="1" applyAlignment="1">
      <alignment horizontal="left" vertical="center" wrapText="1"/>
      <protection/>
    </xf>
    <xf numFmtId="0" fontId="22" fillId="0" borderId="53" xfId="117" applyFont="1" applyBorder="1" applyAlignment="1">
      <alignment horizontal="left" vertical="center" wrapText="1"/>
      <protection/>
    </xf>
    <xf numFmtId="0" fontId="22" fillId="0" borderId="33" xfId="117" applyFont="1" applyBorder="1" applyAlignment="1">
      <alignment horizontal="left" vertical="center" wrapText="1"/>
      <protection/>
    </xf>
    <xf numFmtId="0" fontId="22" fillId="0" borderId="0" xfId="117" applyFont="1" applyAlignment="1">
      <alignment horizontal="left" vertical="center" wrapText="1"/>
      <protection/>
    </xf>
    <xf numFmtId="0" fontId="19" fillId="0" borderId="21" xfId="117" applyFont="1" applyBorder="1" applyAlignment="1">
      <alignment vertical="center" wrapText="1"/>
      <protection/>
    </xf>
    <xf numFmtId="0" fontId="19" fillId="0" borderId="14" xfId="117" applyFont="1" applyBorder="1" applyAlignment="1">
      <alignment vertical="center" wrapText="1"/>
      <protection/>
    </xf>
    <xf numFmtId="0" fontId="17" fillId="0" borderId="45" xfId="112" applyFont="1" applyBorder="1">
      <alignment/>
      <protection/>
    </xf>
    <xf numFmtId="0" fontId="19" fillId="0" borderId="23" xfId="117" applyFont="1" applyBorder="1" applyAlignment="1">
      <alignment vertical="center" wrapText="1"/>
      <protection/>
    </xf>
    <xf numFmtId="0" fontId="19" fillId="0" borderId="22" xfId="117" applyFont="1" applyBorder="1" applyAlignment="1">
      <alignment vertical="center" wrapText="1"/>
      <protection/>
    </xf>
    <xf numFmtId="0" fontId="18" fillId="0" borderId="18" xfId="112" applyFont="1" applyBorder="1">
      <alignment/>
      <protection/>
    </xf>
    <xf numFmtId="0" fontId="28" fillId="0" borderId="25" xfId="117" applyFont="1" applyBorder="1" applyAlignment="1">
      <alignment vertical="center" wrapText="1"/>
      <protection/>
    </xf>
    <xf numFmtId="0" fontId="28" fillId="0" borderId="19" xfId="117" applyFont="1" applyBorder="1" applyAlignment="1">
      <alignment vertical="center" wrapText="1"/>
      <protection/>
    </xf>
    <xf numFmtId="0" fontId="15" fillId="0" borderId="25" xfId="117" applyFont="1" applyBorder="1" applyAlignment="1">
      <alignment vertical="center" wrapText="1"/>
      <protection/>
    </xf>
    <xf numFmtId="0" fontId="17" fillId="0" borderId="51" xfId="112" applyFont="1" applyBorder="1">
      <alignment/>
      <protection/>
    </xf>
    <xf numFmtId="0" fontId="28" fillId="0" borderId="53" xfId="117" applyFont="1" applyBorder="1" applyAlignment="1">
      <alignment vertical="center" wrapText="1"/>
      <protection/>
    </xf>
    <xf numFmtId="0" fontId="28" fillId="0" borderId="31" xfId="117" applyFont="1" applyBorder="1" applyAlignment="1">
      <alignment vertical="center" wrapText="1"/>
      <protection/>
    </xf>
    <xf numFmtId="0" fontId="28" fillId="0" borderId="85" xfId="117" applyFont="1" applyBorder="1" applyAlignment="1">
      <alignment vertical="center" wrapText="1"/>
      <protection/>
    </xf>
    <xf numFmtId="0" fontId="17" fillId="0" borderId="13" xfId="117" applyFont="1" applyBorder="1" applyAlignment="1">
      <alignment vertical="center" wrapText="1"/>
      <protection/>
    </xf>
    <xf numFmtId="0" fontId="17" fillId="0" borderId="41" xfId="112" applyFont="1" applyBorder="1">
      <alignment/>
      <protection/>
    </xf>
    <xf numFmtId="0" fontId="17" fillId="0" borderId="49" xfId="112" applyFont="1" applyBorder="1">
      <alignment/>
      <protection/>
    </xf>
    <xf numFmtId="0" fontId="6" fillId="0" borderId="62" xfId="117" applyFont="1" applyBorder="1" applyAlignment="1">
      <alignment vertical="center" wrapText="1"/>
      <protection/>
    </xf>
    <xf numFmtId="0" fontId="28" fillId="0" borderId="33" xfId="117" applyFont="1" applyBorder="1" applyAlignment="1">
      <alignment vertical="center" wrapText="1"/>
      <protection/>
    </xf>
    <xf numFmtId="0" fontId="28" fillId="0" borderId="21" xfId="117" applyFont="1" applyBorder="1" applyAlignment="1">
      <alignment vertical="center" wrapText="1"/>
      <protection/>
    </xf>
    <xf numFmtId="0" fontId="28" fillId="0" borderId="14" xfId="117" applyFont="1" applyBorder="1" applyAlignment="1">
      <alignment vertical="center" wrapText="1"/>
      <protection/>
    </xf>
    <xf numFmtId="0" fontId="18" fillId="0" borderId="45" xfId="112" applyFont="1" applyBorder="1">
      <alignment/>
      <protection/>
    </xf>
    <xf numFmtId="0" fontId="28" fillId="0" borderId="23" xfId="117" applyFont="1" applyBorder="1" applyAlignment="1">
      <alignment vertical="center" wrapText="1"/>
      <protection/>
    </xf>
    <xf numFmtId="0" fontId="28" fillId="0" borderId="22" xfId="117" applyFont="1" applyBorder="1" applyAlignment="1">
      <alignment vertical="center" wrapText="1"/>
      <protection/>
    </xf>
    <xf numFmtId="0" fontId="18" fillId="0" borderId="59" xfId="112" applyFont="1" applyBorder="1" applyAlignment="1">
      <alignment horizontal="center"/>
      <protection/>
    </xf>
    <xf numFmtId="0" fontId="18" fillId="0" borderId="60" xfId="112" applyFont="1" applyBorder="1" applyAlignment="1">
      <alignment horizontal="center"/>
      <protection/>
    </xf>
    <xf numFmtId="0" fontId="18" fillId="0" borderId="60" xfId="112" applyFont="1" applyBorder="1">
      <alignment/>
      <protection/>
    </xf>
    <xf numFmtId="0" fontId="18" fillId="0" borderId="61" xfId="112" applyFont="1" applyBorder="1">
      <alignment/>
      <protection/>
    </xf>
    <xf numFmtId="0" fontId="28" fillId="0" borderId="50" xfId="117" applyFont="1" applyBorder="1" applyAlignment="1">
      <alignment vertical="center" wrapText="1"/>
      <protection/>
    </xf>
    <xf numFmtId="0" fontId="28" fillId="0" borderId="28" xfId="117" applyFont="1" applyBorder="1" applyAlignment="1">
      <alignment vertical="center" wrapText="1"/>
      <protection/>
    </xf>
    <xf numFmtId="0" fontId="15" fillId="0" borderId="50" xfId="117" applyFont="1" applyBorder="1" applyAlignment="1">
      <alignment vertical="center" wrapText="1"/>
      <protection/>
    </xf>
    <xf numFmtId="0" fontId="18" fillId="0" borderId="50" xfId="112" applyFont="1" applyBorder="1" applyAlignment="1">
      <alignment horizontal="center"/>
      <protection/>
    </xf>
    <xf numFmtId="0" fontId="18" fillId="0" borderId="0" xfId="112" applyFont="1" applyAlignment="1">
      <alignment horizontal="center"/>
      <protection/>
    </xf>
    <xf numFmtId="0" fontId="18" fillId="0" borderId="0" xfId="112" applyFont="1">
      <alignment/>
      <protection/>
    </xf>
    <xf numFmtId="0" fontId="18" fillId="0" borderId="62" xfId="112" applyFont="1" applyBorder="1">
      <alignment/>
      <protection/>
    </xf>
    <xf numFmtId="0" fontId="18" fillId="0" borderId="43" xfId="112" applyFont="1" applyBorder="1" applyAlignment="1">
      <alignment horizontal="center"/>
      <protection/>
    </xf>
    <xf numFmtId="0" fontId="18" fillId="0" borderId="13" xfId="112" applyFont="1" applyBorder="1" applyAlignment="1">
      <alignment horizontal="center"/>
      <protection/>
    </xf>
    <xf numFmtId="0" fontId="23" fillId="0" borderId="13" xfId="112" applyFont="1" applyBorder="1">
      <alignment/>
      <protection/>
    </xf>
    <xf numFmtId="0" fontId="18" fillId="0" borderId="15" xfId="112" applyFont="1" applyBorder="1">
      <alignment/>
      <protection/>
    </xf>
    <xf numFmtId="0" fontId="6" fillId="0" borderId="27" xfId="117" applyFont="1" applyBorder="1" applyAlignment="1">
      <alignment vertical="center" wrapText="1"/>
      <protection/>
    </xf>
    <xf numFmtId="0" fontId="30" fillId="0" borderId="13" xfId="117" applyFont="1" applyBorder="1" applyAlignment="1">
      <alignment vertical="center" wrapText="1"/>
      <protection/>
    </xf>
    <xf numFmtId="0" fontId="18" fillId="0" borderId="47" xfId="112" applyFont="1" applyBorder="1" applyAlignment="1">
      <alignment horizontal="center"/>
      <protection/>
    </xf>
    <xf numFmtId="0" fontId="18" fillId="0" borderId="48" xfId="112" applyFont="1" applyBorder="1" applyAlignment="1">
      <alignment horizontal="center"/>
      <protection/>
    </xf>
    <xf numFmtId="0" fontId="6" fillId="0" borderId="20" xfId="117" applyFont="1" applyBorder="1" applyAlignment="1">
      <alignment vertical="center" wrapText="1"/>
      <protection/>
    </xf>
    <xf numFmtId="168" fontId="17" fillId="0" borderId="62" xfId="112" applyNumberFormat="1" applyFont="1" applyBorder="1">
      <alignment/>
      <protection/>
    </xf>
    <xf numFmtId="168" fontId="28" fillId="0" borderId="0" xfId="117" applyNumberFormat="1" applyFont="1" applyAlignment="1">
      <alignment vertical="center" wrapText="1"/>
      <protection/>
    </xf>
    <xf numFmtId="0" fontId="28" fillId="0" borderId="17" xfId="117" applyFont="1" applyBorder="1" applyAlignment="1">
      <alignment horizontal="center" vertical="center" wrapText="1"/>
      <protection/>
    </xf>
    <xf numFmtId="168" fontId="22" fillId="0" borderId="18" xfId="117" applyNumberFormat="1" applyFont="1" applyBorder="1" applyAlignment="1">
      <alignment vertical="center" wrapText="1"/>
      <protection/>
    </xf>
    <xf numFmtId="0" fontId="22" fillId="0" borderId="25" xfId="117" applyFont="1" applyBorder="1" applyAlignment="1">
      <alignment vertical="center" wrapText="1"/>
      <protection/>
    </xf>
    <xf numFmtId="0" fontId="22" fillId="0" borderId="25" xfId="117" applyFont="1" applyBorder="1" applyAlignment="1">
      <alignment horizontal="left" vertical="center" wrapText="1"/>
      <protection/>
    </xf>
    <xf numFmtId="0" fontId="22" fillId="0" borderId="54" xfId="117" applyFont="1" applyBorder="1" applyAlignment="1">
      <alignment horizontal="left" vertical="center" wrapText="1"/>
      <protection/>
    </xf>
    <xf numFmtId="168" fontId="22" fillId="0" borderId="30" xfId="117" applyNumberFormat="1" applyFont="1" applyBorder="1" applyAlignment="1">
      <alignment horizontal="left" vertical="center" wrapText="1"/>
      <protection/>
    </xf>
    <xf numFmtId="0" fontId="22" fillId="0" borderId="50" xfId="117" applyFont="1" applyBorder="1" applyAlignment="1">
      <alignment horizontal="left" vertical="center" wrapText="1"/>
      <protection/>
    </xf>
    <xf numFmtId="0" fontId="22" fillId="0" borderId="28" xfId="117" applyFont="1" applyBorder="1" applyAlignment="1">
      <alignment horizontal="left" vertical="center" wrapText="1"/>
      <protection/>
    </xf>
    <xf numFmtId="0" fontId="31" fillId="0" borderId="42" xfId="117" applyFont="1" applyBorder="1" applyAlignment="1">
      <alignment horizontal="center" vertical="center" wrapText="1"/>
      <protection/>
    </xf>
    <xf numFmtId="0" fontId="31" fillId="0" borderId="17" xfId="117" applyFont="1" applyBorder="1" applyAlignment="1">
      <alignment horizontal="center" vertical="center" wrapText="1"/>
      <protection/>
    </xf>
    <xf numFmtId="0" fontId="14" fillId="0" borderId="17" xfId="117" applyFont="1" applyBorder="1" applyAlignment="1">
      <alignment vertical="center" wrapText="1"/>
      <protection/>
    </xf>
    <xf numFmtId="168" fontId="14" fillId="0" borderId="18" xfId="117" applyNumberFormat="1" applyFont="1" applyBorder="1" applyAlignment="1">
      <alignment vertical="center" wrapText="1"/>
      <protection/>
    </xf>
    <xf numFmtId="168" fontId="14" fillId="0" borderId="25" xfId="117" applyNumberFormat="1" applyFont="1" applyBorder="1" applyAlignment="1">
      <alignment vertical="center" wrapText="1"/>
      <protection/>
    </xf>
    <xf numFmtId="0" fontId="14" fillId="0" borderId="25" xfId="117" applyFont="1" applyBorder="1" applyAlignment="1">
      <alignment vertical="center" wrapText="1"/>
      <protection/>
    </xf>
    <xf numFmtId="0" fontId="25" fillId="0" borderId="43" xfId="117" applyFont="1" applyBorder="1" applyAlignment="1">
      <alignment horizontal="center" vertical="center" wrapText="1"/>
      <protection/>
    </xf>
    <xf numFmtId="0" fontId="25" fillId="0" borderId="13" xfId="117" applyFont="1" applyBorder="1" applyAlignment="1">
      <alignment horizontal="center" vertical="center" wrapText="1"/>
      <protection/>
    </xf>
    <xf numFmtId="168" fontId="6" fillId="0" borderId="53" xfId="117" applyNumberFormat="1" applyBorder="1" applyAlignment="1">
      <alignment vertical="center" wrapText="1"/>
      <protection/>
    </xf>
    <xf numFmtId="168" fontId="6" fillId="0" borderId="31" xfId="117" applyNumberFormat="1" applyBorder="1" applyAlignment="1">
      <alignment vertical="center" wrapText="1"/>
      <protection/>
    </xf>
    <xf numFmtId="168" fontId="6" fillId="0" borderId="85" xfId="117" applyNumberFormat="1" applyBorder="1" applyAlignment="1">
      <alignment vertical="center" wrapText="1"/>
      <protection/>
    </xf>
    <xf numFmtId="168" fontId="6" fillId="0" borderId="14" xfId="117" applyNumberFormat="1" applyBorder="1" applyAlignment="1">
      <alignment vertical="center" wrapText="1"/>
      <protection/>
    </xf>
    <xf numFmtId="168" fontId="6" fillId="0" borderId="87" xfId="117" applyNumberFormat="1" applyBorder="1" applyAlignment="1">
      <alignment vertical="center" wrapText="1"/>
      <protection/>
    </xf>
    <xf numFmtId="168" fontId="14" fillId="0" borderId="19" xfId="117" applyNumberFormat="1" applyFont="1" applyBorder="1" applyAlignment="1">
      <alignment vertical="center" wrapText="1"/>
      <protection/>
    </xf>
    <xf numFmtId="168" fontId="14" fillId="0" borderId="30" xfId="117" applyNumberFormat="1" applyFont="1" applyBorder="1" applyAlignment="1">
      <alignment vertical="center" wrapText="1"/>
      <protection/>
    </xf>
    <xf numFmtId="168" fontId="6" fillId="0" borderId="33" xfId="117" applyNumberFormat="1" applyBorder="1" applyAlignment="1">
      <alignment vertical="center" wrapText="1"/>
      <protection/>
    </xf>
    <xf numFmtId="168" fontId="6" fillId="0" borderId="21" xfId="117" applyNumberFormat="1" applyBorder="1" applyAlignment="1">
      <alignment vertical="center" wrapText="1"/>
      <protection/>
    </xf>
    <xf numFmtId="168" fontId="6" fillId="0" borderId="27" xfId="117" applyNumberFormat="1" applyBorder="1" applyAlignment="1">
      <alignment vertical="center" wrapText="1"/>
      <protection/>
    </xf>
    <xf numFmtId="0" fontId="25" fillId="0" borderId="47" xfId="117" applyFont="1" applyBorder="1" applyAlignment="1">
      <alignment horizontal="center" vertical="center" wrapText="1"/>
      <protection/>
    </xf>
    <xf numFmtId="0" fontId="25" fillId="0" borderId="48" xfId="117" applyFont="1" applyBorder="1" applyAlignment="1">
      <alignment horizontal="center" vertical="center" wrapText="1"/>
      <protection/>
    </xf>
    <xf numFmtId="168" fontId="6" fillId="0" borderId="49" xfId="117" applyNumberFormat="1" applyBorder="1" applyAlignment="1" applyProtection="1">
      <alignment vertical="center" wrapText="1"/>
      <protection locked="0"/>
    </xf>
    <xf numFmtId="168" fontId="6" fillId="0" borderId="50" xfId="117" applyNumberFormat="1" applyBorder="1" applyAlignment="1">
      <alignment vertical="center" wrapText="1"/>
      <protection/>
    </xf>
    <xf numFmtId="0" fontId="6" fillId="0" borderId="50" xfId="117" applyBorder="1" applyAlignment="1">
      <alignment vertical="center" wrapText="1"/>
      <protection/>
    </xf>
    <xf numFmtId="168" fontId="6" fillId="0" borderId="51" xfId="117" applyNumberFormat="1" applyBorder="1" applyAlignment="1" applyProtection="1">
      <alignment vertical="center" wrapText="1"/>
      <protection locked="0"/>
    </xf>
    <xf numFmtId="168" fontId="6" fillId="0" borderId="28" xfId="117" applyNumberFormat="1" applyBorder="1" applyAlignment="1">
      <alignment vertical="center" wrapText="1"/>
      <protection/>
    </xf>
    <xf numFmtId="0" fontId="25" fillId="0" borderId="44" xfId="117" applyFont="1" applyBorder="1" applyAlignment="1">
      <alignment horizontal="center" vertical="center" wrapText="1"/>
      <protection/>
    </xf>
    <xf numFmtId="0" fontId="25" fillId="0" borderId="26" xfId="117" applyFont="1" applyBorder="1" applyAlignment="1">
      <alignment horizontal="center" vertical="center" wrapText="1"/>
      <protection/>
    </xf>
    <xf numFmtId="0" fontId="6" fillId="0" borderId="26" xfId="117" applyBorder="1" applyAlignment="1">
      <alignment vertical="center" wrapText="1"/>
      <protection/>
    </xf>
    <xf numFmtId="168" fontId="6" fillId="0" borderId="45" xfId="117" applyNumberFormat="1" applyBorder="1" applyAlignment="1" applyProtection="1">
      <alignment vertical="center" wrapText="1"/>
      <protection locked="0"/>
    </xf>
    <xf numFmtId="168" fontId="6" fillId="0" borderId="29" xfId="117" applyNumberFormat="1" applyBorder="1" applyAlignment="1">
      <alignment vertical="center" wrapText="1"/>
      <protection/>
    </xf>
    <xf numFmtId="168" fontId="6" fillId="0" borderId="24" xfId="117" applyNumberFormat="1" applyBorder="1" applyAlignment="1">
      <alignment vertical="center" wrapText="1"/>
      <protection/>
    </xf>
    <xf numFmtId="0" fontId="25" fillId="0" borderId="42" xfId="117" applyFont="1" applyBorder="1" applyAlignment="1">
      <alignment horizontal="center" vertical="center" wrapText="1"/>
      <protection/>
    </xf>
    <xf numFmtId="0" fontId="25" fillId="0" borderId="17" xfId="117" applyFont="1" applyBorder="1" applyAlignment="1">
      <alignment horizontal="center" vertical="center" wrapText="1"/>
      <protection/>
    </xf>
    <xf numFmtId="0" fontId="6" fillId="0" borderId="17" xfId="117" applyBorder="1" applyAlignment="1">
      <alignment vertical="center" wrapText="1"/>
      <protection/>
    </xf>
    <xf numFmtId="168" fontId="6" fillId="0" borderId="18" xfId="117" applyNumberFormat="1" applyBorder="1" applyAlignment="1" applyProtection="1">
      <alignment vertical="center" wrapText="1"/>
      <protection locked="0"/>
    </xf>
    <xf numFmtId="168" fontId="6" fillId="0" borderId="25" xfId="117" applyNumberFormat="1" applyBorder="1" applyAlignment="1">
      <alignment vertical="center" wrapText="1"/>
      <protection/>
    </xf>
    <xf numFmtId="168" fontId="6" fillId="0" borderId="19" xfId="117" applyNumberFormat="1" applyBorder="1" applyAlignment="1">
      <alignment vertical="center" wrapText="1"/>
      <protection/>
    </xf>
    <xf numFmtId="0" fontId="31" fillId="0" borderId="63" xfId="117" applyFont="1" applyBorder="1" applyAlignment="1">
      <alignment horizontal="center" vertical="center" wrapText="1"/>
      <protection/>
    </xf>
    <xf numFmtId="0" fontId="31" fillId="0" borderId="57" xfId="117" applyFont="1" applyBorder="1" applyAlignment="1">
      <alignment horizontal="center" vertical="center" wrapText="1"/>
      <protection/>
    </xf>
    <xf numFmtId="0" fontId="14" fillId="0" borderId="57" xfId="117" applyFont="1" applyBorder="1" applyAlignment="1">
      <alignment vertical="center" wrapText="1"/>
      <protection/>
    </xf>
    <xf numFmtId="168" fontId="14" fillId="0" borderId="58" xfId="117" applyNumberFormat="1" applyFont="1" applyBorder="1" applyAlignment="1">
      <alignment vertical="center" wrapText="1"/>
      <protection/>
    </xf>
    <xf numFmtId="0" fontId="14" fillId="0" borderId="69" xfId="117" applyFont="1" applyBorder="1" applyAlignment="1">
      <alignment vertical="center" wrapText="1"/>
      <protection/>
    </xf>
    <xf numFmtId="0" fontId="25" fillId="0" borderId="64" xfId="117" applyFont="1" applyBorder="1" applyAlignment="1">
      <alignment horizontal="center" vertical="center" wrapText="1"/>
      <protection/>
    </xf>
    <xf numFmtId="0" fontId="25" fillId="0" borderId="16" xfId="117" applyFont="1" applyBorder="1" applyAlignment="1">
      <alignment horizontal="center" vertical="center" wrapText="1"/>
      <protection/>
    </xf>
    <xf numFmtId="0" fontId="6" fillId="0" borderId="16" xfId="117" applyBorder="1" applyAlignment="1">
      <alignment vertical="center" wrapText="1"/>
      <protection/>
    </xf>
    <xf numFmtId="168" fontId="6" fillId="0" borderId="56" xfId="117" applyNumberFormat="1" applyBorder="1" applyAlignment="1" applyProtection="1">
      <alignment vertical="center" wrapText="1"/>
      <protection locked="0"/>
    </xf>
    <xf numFmtId="168" fontId="6" fillId="0" borderId="0" xfId="117" applyNumberFormat="1" applyAlignment="1">
      <alignment vertical="center" wrapText="1"/>
      <protection/>
    </xf>
    <xf numFmtId="168" fontId="14" fillId="0" borderId="20" xfId="117" applyNumberFormat="1" applyFont="1" applyBorder="1" applyAlignment="1">
      <alignment vertical="center" wrapText="1"/>
      <protection/>
    </xf>
    <xf numFmtId="168" fontId="14" fillId="0" borderId="65" xfId="117" applyNumberFormat="1" applyFont="1" applyBorder="1" applyAlignment="1">
      <alignment vertical="center" wrapText="1"/>
      <protection/>
    </xf>
    <xf numFmtId="0" fontId="6" fillId="0" borderId="48" xfId="117" applyBorder="1" applyAlignment="1">
      <alignment vertical="center" wrapText="1"/>
      <protection/>
    </xf>
    <xf numFmtId="168" fontId="6" fillId="0" borderId="62" xfId="117" applyNumberFormat="1" applyBorder="1" applyAlignment="1">
      <alignment vertical="center" wrapText="1"/>
      <protection/>
    </xf>
    <xf numFmtId="0" fontId="25" fillId="0" borderId="66" xfId="117" applyFont="1" applyBorder="1" applyAlignment="1">
      <alignment horizontal="center" vertical="center" wrapText="1"/>
      <protection/>
    </xf>
    <xf numFmtId="0" fontId="25" fillId="0" borderId="35" xfId="117" applyFont="1" applyBorder="1" applyAlignment="1">
      <alignment horizontal="center" vertical="center" wrapText="1"/>
      <protection/>
    </xf>
    <xf numFmtId="0" fontId="6" fillId="0" borderId="35" xfId="117" applyBorder="1" applyAlignment="1">
      <alignment vertical="center" wrapText="1"/>
      <protection/>
    </xf>
    <xf numFmtId="0" fontId="25" fillId="0" borderId="63" xfId="117" applyFont="1" applyBorder="1" applyAlignment="1">
      <alignment horizontal="center" vertical="center" wrapText="1"/>
      <protection/>
    </xf>
    <xf numFmtId="0" fontId="25" fillId="0" borderId="92" xfId="117" applyFont="1" applyBorder="1" applyAlignment="1">
      <alignment horizontal="center" vertical="center" wrapText="1"/>
      <protection/>
    </xf>
    <xf numFmtId="0" fontId="14" fillId="0" borderId="57" xfId="117" applyFont="1" applyBorder="1" applyAlignment="1">
      <alignment vertical="center" wrapText="1"/>
      <protection/>
    </xf>
    <xf numFmtId="168" fontId="14" fillId="0" borderId="24" xfId="117" applyNumberFormat="1" applyFont="1" applyBorder="1" applyAlignment="1">
      <alignment vertical="center" wrapText="1"/>
      <protection/>
    </xf>
    <xf numFmtId="0" fontId="25" fillId="0" borderId="41" xfId="117" applyFont="1" applyBorder="1" applyAlignment="1">
      <alignment horizontal="center" vertical="center" wrapText="1"/>
      <protection/>
    </xf>
    <xf numFmtId="0" fontId="25" fillId="0" borderId="57" xfId="117" applyFont="1" applyBorder="1" applyAlignment="1">
      <alignment horizontal="center" vertical="center" wrapText="1"/>
      <protection/>
    </xf>
    <xf numFmtId="168" fontId="14" fillId="0" borderId="58" xfId="117" applyNumberFormat="1" applyFont="1" applyBorder="1" applyAlignment="1" applyProtection="1">
      <alignment vertical="center" wrapText="1"/>
      <protection locked="0"/>
    </xf>
    <xf numFmtId="168" fontId="6" fillId="0" borderId="69" xfId="117" applyNumberFormat="1" applyBorder="1" applyAlignment="1">
      <alignment vertical="center" wrapText="1"/>
      <protection/>
    </xf>
    <xf numFmtId="168" fontId="6" fillId="0" borderId="71" xfId="117" applyNumberFormat="1" applyBorder="1" applyAlignment="1">
      <alignment vertical="center" wrapText="1"/>
      <protection/>
    </xf>
    <xf numFmtId="0" fontId="14" fillId="0" borderId="55" xfId="117" applyFont="1" applyBorder="1" applyAlignment="1">
      <alignment vertical="center" wrapText="1"/>
      <protection/>
    </xf>
    <xf numFmtId="168" fontId="14" fillId="0" borderId="18" xfId="117" applyNumberFormat="1" applyFont="1" applyBorder="1" applyAlignment="1" applyProtection="1">
      <alignment vertical="center" wrapText="1"/>
      <protection locked="0"/>
    </xf>
    <xf numFmtId="0" fontId="6" fillId="0" borderId="24" xfId="117" applyBorder="1" applyAlignment="1">
      <alignment vertical="center" wrapText="1"/>
      <protection/>
    </xf>
    <xf numFmtId="168" fontId="6" fillId="0" borderId="32" xfId="117" applyNumberFormat="1" applyBorder="1" applyAlignment="1">
      <alignment vertical="center" wrapText="1"/>
      <protection/>
    </xf>
    <xf numFmtId="168" fontId="6" fillId="0" borderId="67" xfId="117" applyNumberFormat="1" applyBorder="1" applyAlignment="1">
      <alignment vertical="center" wrapText="1"/>
      <protection/>
    </xf>
    <xf numFmtId="168" fontId="6" fillId="0" borderId="20" xfId="117" applyNumberFormat="1" applyBorder="1" applyAlignment="1">
      <alignment vertical="center" wrapText="1"/>
      <protection/>
    </xf>
    <xf numFmtId="168" fontId="6" fillId="0" borderId="65" xfId="117" applyNumberFormat="1" applyBorder="1" applyAlignment="1">
      <alignment vertical="center" wrapText="1"/>
      <protection/>
    </xf>
    <xf numFmtId="0" fontId="23" fillId="0" borderId="41" xfId="112" applyFont="1" applyBorder="1">
      <alignment/>
      <protection/>
    </xf>
    <xf numFmtId="168" fontId="6" fillId="0" borderId="58" xfId="117" applyNumberFormat="1" applyBorder="1" applyAlignment="1" applyProtection="1">
      <alignment vertical="center" wrapText="1"/>
      <protection locked="0"/>
    </xf>
    <xf numFmtId="168" fontId="22" fillId="0" borderId="19" xfId="117" applyNumberFormat="1" applyFont="1" applyBorder="1" applyAlignment="1">
      <alignment vertical="center" wrapText="1"/>
      <protection/>
    </xf>
    <xf numFmtId="168" fontId="22" fillId="0" borderId="25" xfId="117" applyNumberFormat="1" applyFont="1" applyBorder="1" applyAlignment="1">
      <alignment vertical="center" wrapText="1"/>
      <protection/>
    </xf>
    <xf numFmtId="168" fontId="6" fillId="0" borderId="68" xfId="117" applyNumberFormat="1" applyBorder="1" applyAlignment="1">
      <alignment vertical="center" wrapText="1"/>
      <protection/>
    </xf>
    <xf numFmtId="168" fontId="19" fillId="0" borderId="23" xfId="117" applyNumberFormat="1" applyFont="1" applyBorder="1" applyAlignment="1">
      <alignment vertical="center" wrapText="1"/>
      <protection/>
    </xf>
    <xf numFmtId="168" fontId="19" fillId="0" borderId="22" xfId="117" applyNumberFormat="1" applyFont="1" applyBorder="1" applyAlignment="1">
      <alignment vertical="center" wrapText="1"/>
      <protection/>
    </xf>
    <xf numFmtId="168" fontId="14" fillId="0" borderId="25" xfId="117" applyNumberFormat="1" applyFont="1" applyBorder="1" applyAlignment="1">
      <alignment vertical="center" wrapText="1"/>
      <protection/>
    </xf>
    <xf numFmtId="168" fontId="14" fillId="0" borderId="19" xfId="117" applyNumberFormat="1" applyFont="1" applyBorder="1" applyAlignment="1">
      <alignment vertical="center" wrapText="1"/>
      <protection/>
    </xf>
    <xf numFmtId="9" fontId="14" fillId="0" borderId="19" xfId="132" applyFont="1" applyBorder="1" applyAlignment="1">
      <alignment vertical="center" wrapText="1"/>
    </xf>
    <xf numFmtId="168" fontId="28" fillId="0" borderId="53" xfId="117" applyNumberFormat="1" applyFont="1" applyBorder="1" applyAlignment="1">
      <alignment vertical="center" wrapText="1"/>
      <protection/>
    </xf>
    <xf numFmtId="168" fontId="28" fillId="0" borderId="33" xfId="117" applyNumberFormat="1" applyFont="1" applyBorder="1" applyAlignment="1">
      <alignment vertical="center" wrapText="1"/>
      <protection/>
    </xf>
    <xf numFmtId="168" fontId="6" fillId="0" borderId="21" xfId="117" applyNumberFormat="1" applyFont="1" applyBorder="1" applyAlignment="1">
      <alignment vertical="center" wrapText="1"/>
      <protection/>
    </xf>
    <xf numFmtId="168" fontId="6" fillId="0" borderId="14" xfId="117" applyNumberFormat="1" applyFont="1" applyBorder="1" applyAlignment="1">
      <alignment vertical="center" wrapText="1"/>
      <protection/>
    </xf>
    <xf numFmtId="168" fontId="6" fillId="0" borderId="23" xfId="117" applyNumberFormat="1" applyFont="1" applyBorder="1" applyAlignment="1">
      <alignment vertical="center" wrapText="1"/>
      <protection/>
    </xf>
    <xf numFmtId="168" fontId="6" fillId="0" borderId="22" xfId="117" applyNumberFormat="1" applyFont="1" applyBorder="1" applyAlignment="1">
      <alignment vertical="center" wrapText="1"/>
      <protection/>
    </xf>
    <xf numFmtId="168" fontId="6" fillId="0" borderId="50" xfId="117" applyNumberFormat="1" applyFont="1" applyBorder="1" applyAlignment="1">
      <alignment vertical="center" wrapText="1"/>
      <protection/>
    </xf>
    <xf numFmtId="168" fontId="6" fillId="0" borderId="28" xfId="117" applyNumberFormat="1" applyFont="1" applyBorder="1" applyAlignment="1">
      <alignment vertical="center" wrapText="1"/>
      <protection/>
    </xf>
    <xf numFmtId="168" fontId="28" fillId="0" borderId="21" xfId="117" applyNumberFormat="1" applyFont="1" applyBorder="1" applyAlignment="1">
      <alignment vertical="center" wrapText="1"/>
      <protection/>
    </xf>
    <xf numFmtId="168" fontId="28" fillId="0" borderId="14" xfId="117" applyNumberFormat="1" applyFont="1" applyBorder="1" applyAlignment="1">
      <alignment vertical="center" wrapText="1"/>
      <protection/>
    </xf>
    <xf numFmtId="168" fontId="14" fillId="0" borderId="14" xfId="117" applyNumberFormat="1" applyFont="1" applyBorder="1" applyAlignment="1">
      <alignment vertical="center" wrapText="1"/>
      <protection/>
    </xf>
    <xf numFmtId="0" fontId="14" fillId="0" borderId="29" xfId="117" applyFont="1" applyBorder="1" applyAlignment="1">
      <alignment vertical="center" wrapText="1"/>
      <protection/>
    </xf>
    <xf numFmtId="0" fontId="30" fillId="0" borderId="41" xfId="117" applyFont="1" applyBorder="1" applyAlignment="1">
      <alignment vertical="center" wrapText="1"/>
      <protection/>
    </xf>
    <xf numFmtId="168" fontId="22" fillId="0" borderId="19" xfId="117" applyNumberFormat="1" applyFont="1" applyBorder="1" applyAlignment="1">
      <alignment horizontal="left" vertical="center" wrapText="1"/>
      <protection/>
    </xf>
    <xf numFmtId="168" fontId="14" fillId="0" borderId="69" xfId="117" applyNumberFormat="1" applyFont="1" applyBorder="1" applyAlignment="1">
      <alignment vertical="center" wrapText="1"/>
      <protection/>
    </xf>
    <xf numFmtId="0" fontId="14" fillId="0" borderId="55" xfId="117" applyFont="1" applyBorder="1" applyAlignment="1">
      <alignment vertical="center" wrapText="1"/>
      <protection/>
    </xf>
    <xf numFmtId="0" fontId="25" fillId="0" borderId="46" xfId="117" applyFont="1" applyBorder="1" applyAlignment="1">
      <alignment horizontal="center" vertical="center" wrapText="1"/>
      <protection/>
    </xf>
    <xf numFmtId="0" fontId="14" fillId="0" borderId="19" xfId="117" applyFont="1" applyBorder="1" applyAlignment="1">
      <alignment horizontal="center" vertical="center" wrapText="1"/>
      <protection/>
    </xf>
    <xf numFmtId="0" fontId="6" fillId="0" borderId="28" xfId="117" applyBorder="1" applyAlignment="1">
      <alignment vertical="center" wrapText="1"/>
      <protection/>
    </xf>
    <xf numFmtId="0" fontId="32" fillId="0" borderId="13" xfId="117" applyFont="1" applyBorder="1" applyAlignment="1">
      <alignment vertical="center" wrapText="1"/>
      <protection/>
    </xf>
    <xf numFmtId="0" fontId="32" fillId="0" borderId="13" xfId="112" applyFont="1" applyBorder="1">
      <alignment/>
      <protection/>
    </xf>
    <xf numFmtId="168" fontId="6" fillId="0" borderId="53" xfId="117" applyNumberFormat="1" applyFont="1" applyBorder="1" applyAlignment="1">
      <alignment vertical="center" wrapText="1"/>
      <protection/>
    </xf>
    <xf numFmtId="168" fontId="6" fillId="0" borderId="33" xfId="117" applyNumberFormat="1" applyFont="1" applyBorder="1" applyAlignment="1">
      <alignment vertical="center" wrapText="1"/>
      <protection/>
    </xf>
    <xf numFmtId="168" fontId="28" fillId="0" borderId="23" xfId="117" applyNumberFormat="1" applyFont="1" applyBorder="1" applyAlignment="1">
      <alignment vertical="center" wrapText="1"/>
      <protection/>
    </xf>
    <xf numFmtId="168" fontId="14" fillId="0" borderId="23" xfId="117" applyNumberFormat="1" applyFont="1" applyBorder="1" applyAlignment="1">
      <alignment vertical="center" wrapText="1"/>
      <protection/>
    </xf>
    <xf numFmtId="168" fontId="14" fillId="0" borderId="22" xfId="117" applyNumberFormat="1" applyFont="1" applyBorder="1" applyAlignment="1">
      <alignment vertical="center" wrapText="1"/>
      <protection/>
    </xf>
    <xf numFmtId="168" fontId="18" fillId="0" borderId="62" xfId="112" applyNumberFormat="1" applyFont="1" applyBorder="1">
      <alignment/>
      <protection/>
    </xf>
    <xf numFmtId="168" fontId="28" fillId="0" borderId="25" xfId="117" applyNumberFormat="1" applyFont="1" applyBorder="1" applyAlignment="1">
      <alignment vertical="center" wrapText="1"/>
      <protection/>
    </xf>
    <xf numFmtId="168" fontId="28" fillId="0" borderId="19" xfId="117" applyNumberFormat="1" applyFont="1" applyBorder="1" applyAlignment="1">
      <alignment vertical="center" wrapText="1"/>
      <protection/>
    </xf>
    <xf numFmtId="0" fontId="18" fillId="0" borderId="66" xfId="112" applyFont="1" applyBorder="1" applyAlignment="1">
      <alignment horizontal="center"/>
      <protection/>
    </xf>
    <xf numFmtId="0" fontId="23" fillId="0" borderId="35" xfId="112" applyFont="1" applyBorder="1">
      <alignment/>
      <protection/>
    </xf>
    <xf numFmtId="168" fontId="28" fillId="0" borderId="32" xfId="117" applyNumberFormat="1" applyFont="1" applyBorder="1" applyAlignment="1">
      <alignment vertical="center" wrapText="1"/>
      <protection/>
    </xf>
    <xf numFmtId="168" fontId="28" fillId="0" borderId="31" xfId="117" applyNumberFormat="1" applyFont="1" applyBorder="1" applyAlignment="1">
      <alignment vertical="center" wrapText="1"/>
      <protection/>
    </xf>
    <xf numFmtId="0" fontId="28" fillId="0" borderId="32" xfId="117" applyFont="1" applyBorder="1" applyAlignment="1">
      <alignment vertical="center" wrapText="1"/>
      <protection/>
    </xf>
    <xf numFmtId="168" fontId="32" fillId="0" borderId="15" xfId="112" applyNumberFormat="1" applyFont="1" applyBorder="1">
      <alignment/>
      <protection/>
    </xf>
    <xf numFmtId="168" fontId="33" fillId="0" borderId="21" xfId="117" applyNumberFormat="1" applyFont="1" applyBorder="1" applyAlignment="1">
      <alignment vertical="center" wrapText="1"/>
      <protection/>
    </xf>
    <xf numFmtId="168" fontId="33" fillId="0" borderId="14" xfId="117" applyNumberFormat="1" applyFont="1" applyBorder="1" applyAlignment="1">
      <alignment vertical="center" wrapText="1"/>
      <protection/>
    </xf>
    <xf numFmtId="0" fontId="33" fillId="0" borderId="21" xfId="117" applyFont="1" applyBorder="1" applyAlignment="1">
      <alignment vertical="center" wrapText="1"/>
      <protection/>
    </xf>
    <xf numFmtId="168" fontId="33" fillId="0" borderId="33" xfId="117" applyNumberFormat="1" applyFont="1" applyBorder="1" applyAlignment="1">
      <alignment vertical="center" wrapText="1"/>
      <protection/>
    </xf>
    <xf numFmtId="168" fontId="32" fillId="0" borderId="49" xfId="112" applyNumberFormat="1" applyFont="1" applyBorder="1">
      <alignment/>
      <protection/>
    </xf>
    <xf numFmtId="168" fontId="33" fillId="0" borderId="50" xfId="117" applyNumberFormat="1" applyFont="1" applyBorder="1" applyAlignment="1">
      <alignment vertical="center" wrapText="1"/>
      <protection/>
    </xf>
    <xf numFmtId="0" fontId="33" fillId="0" borderId="50" xfId="117" applyFont="1" applyBorder="1" applyAlignment="1">
      <alignment vertical="center" wrapText="1"/>
      <protection/>
    </xf>
    <xf numFmtId="168" fontId="6" fillId="0" borderId="54" xfId="117" applyNumberFormat="1" applyBorder="1" applyAlignment="1">
      <alignment vertical="center" wrapText="1"/>
      <protection/>
    </xf>
    <xf numFmtId="168" fontId="6" fillId="0" borderId="30" xfId="117" applyNumberFormat="1" applyBorder="1" applyAlignment="1">
      <alignment vertical="center" wrapText="1"/>
      <protection/>
    </xf>
    <xf numFmtId="0" fontId="14" fillId="0" borderId="92" xfId="117" applyFont="1" applyBorder="1" applyAlignment="1">
      <alignment vertical="center" wrapText="1"/>
      <protection/>
    </xf>
    <xf numFmtId="0" fontId="6" fillId="0" borderId="29" xfId="117" applyBorder="1" applyAlignment="1">
      <alignment vertical="center" wrapText="1"/>
      <protection/>
    </xf>
    <xf numFmtId="0" fontId="6" fillId="0" borderId="69" xfId="117" applyBorder="1" applyAlignment="1">
      <alignment vertical="center" wrapText="1"/>
      <protection/>
    </xf>
    <xf numFmtId="0" fontId="14" fillId="0" borderId="30" xfId="117" applyFont="1" applyBorder="1" applyAlignment="1">
      <alignment vertical="center" wrapText="1"/>
      <protection/>
    </xf>
    <xf numFmtId="168" fontId="14" fillId="0" borderId="58" xfId="117" applyNumberFormat="1" applyFont="1" applyBorder="1" applyAlignment="1" applyProtection="1">
      <alignment vertical="center" wrapText="1"/>
      <protection locked="0"/>
    </xf>
    <xf numFmtId="168" fontId="14" fillId="0" borderId="69" xfId="117" applyNumberFormat="1" applyFont="1" applyBorder="1" applyAlignment="1">
      <alignment vertical="center" wrapText="1"/>
      <protection/>
    </xf>
    <xf numFmtId="168" fontId="14" fillId="0" borderId="24" xfId="117" applyNumberFormat="1" applyFont="1" applyBorder="1" applyAlignment="1">
      <alignment vertical="center" wrapText="1"/>
      <protection/>
    </xf>
    <xf numFmtId="0" fontId="6" fillId="0" borderId="32" xfId="117" applyBorder="1" applyAlignment="1">
      <alignment vertical="center" wrapText="1"/>
      <protection/>
    </xf>
    <xf numFmtId="0" fontId="18" fillId="0" borderId="55" xfId="117" applyFont="1" applyBorder="1" applyAlignment="1">
      <alignment vertical="center" wrapText="1"/>
      <protection/>
    </xf>
    <xf numFmtId="0" fontId="25" fillId="0" borderId="52" xfId="117" applyFont="1" applyBorder="1" applyAlignment="1">
      <alignment horizontal="center" vertical="center" wrapText="1"/>
      <protection/>
    </xf>
    <xf numFmtId="0" fontId="18" fillId="0" borderId="92" xfId="117" applyFont="1" applyBorder="1" applyAlignment="1">
      <alignment vertical="center" wrapText="1"/>
      <protection/>
    </xf>
    <xf numFmtId="9" fontId="6" fillId="0" borderId="33" xfId="132" applyFont="1" applyBorder="1" applyAlignment="1">
      <alignment vertical="center" wrapText="1"/>
    </xf>
    <xf numFmtId="0" fontId="2" fillId="0" borderId="0" xfId="112">
      <alignment/>
      <protection/>
    </xf>
    <xf numFmtId="0" fontId="32" fillId="0" borderId="74" xfId="112" applyFont="1" applyBorder="1">
      <alignment/>
      <protection/>
    </xf>
    <xf numFmtId="0" fontId="34" fillId="0" borderId="13" xfId="112" applyFont="1" applyBorder="1">
      <alignment/>
      <protection/>
    </xf>
    <xf numFmtId="168" fontId="17" fillId="0" borderId="27" xfId="112" applyNumberFormat="1" applyFont="1" applyBorder="1">
      <alignment/>
      <protection/>
    </xf>
    <xf numFmtId="168" fontId="14" fillId="0" borderId="14" xfId="117" applyNumberFormat="1" applyFont="1" applyBorder="1" applyAlignment="1">
      <alignment vertical="center" wrapText="1"/>
      <protection/>
    </xf>
    <xf numFmtId="168" fontId="17" fillId="0" borderId="33" xfId="117" applyNumberFormat="1" applyFont="1" applyBorder="1" applyAlignment="1">
      <alignment vertical="center" wrapText="1"/>
      <protection/>
    </xf>
    <xf numFmtId="168" fontId="17" fillId="0" borderId="53" xfId="117" applyNumberFormat="1" applyFont="1" applyBorder="1" applyAlignment="1">
      <alignment vertical="center" wrapText="1"/>
      <protection/>
    </xf>
    <xf numFmtId="0" fontId="17" fillId="0" borderId="43" xfId="117" applyFont="1" applyBorder="1" applyAlignment="1">
      <alignment horizontal="center" vertical="center" wrapText="1"/>
      <protection/>
    </xf>
    <xf numFmtId="0" fontId="17" fillId="0" borderId="13" xfId="117" applyFont="1" applyBorder="1" applyAlignment="1">
      <alignment horizontal="center" vertical="center" wrapText="1"/>
      <protection/>
    </xf>
    <xf numFmtId="168" fontId="17" fillId="0" borderId="14" xfId="117" applyNumberFormat="1" applyFont="1" applyBorder="1" applyAlignment="1">
      <alignment vertical="center" wrapText="1"/>
      <protection/>
    </xf>
    <xf numFmtId="168" fontId="17" fillId="0" borderId="21" xfId="117" applyNumberFormat="1" applyFont="1" applyBorder="1" applyAlignment="1">
      <alignment vertical="center" wrapText="1"/>
      <protection/>
    </xf>
    <xf numFmtId="168" fontId="18" fillId="0" borderId="14" xfId="117" applyNumberFormat="1" applyFont="1" applyBorder="1" applyAlignment="1">
      <alignment vertical="center" wrapText="1"/>
      <protection/>
    </xf>
    <xf numFmtId="0" fontId="17" fillId="0" borderId="64" xfId="117" applyFont="1" applyBorder="1" applyAlignment="1">
      <alignment horizontal="center" vertical="center" wrapText="1"/>
      <protection/>
    </xf>
    <xf numFmtId="0" fontId="17" fillId="0" borderId="16" xfId="117" applyFont="1" applyBorder="1" applyAlignment="1">
      <alignment horizontal="center" vertical="center" wrapText="1"/>
      <protection/>
    </xf>
    <xf numFmtId="168" fontId="18" fillId="0" borderId="22" xfId="117" applyNumberFormat="1" applyFont="1" applyBorder="1" applyAlignment="1">
      <alignment vertical="center" wrapText="1"/>
      <protection/>
    </xf>
    <xf numFmtId="168" fontId="23" fillId="0" borderId="19" xfId="117" applyNumberFormat="1" applyFont="1" applyBorder="1" applyAlignment="1">
      <alignment vertical="center" wrapText="1"/>
      <protection/>
    </xf>
    <xf numFmtId="0" fontId="28" fillId="0" borderId="25" xfId="117" applyFont="1" applyBorder="1" applyAlignment="1">
      <alignment horizontal="center" vertical="center" wrapText="1"/>
      <protection/>
    </xf>
    <xf numFmtId="0" fontId="28" fillId="0" borderId="54" xfId="117" applyFont="1" applyBorder="1" applyAlignment="1">
      <alignment horizontal="center" vertical="center" wrapText="1"/>
      <protection/>
    </xf>
    <xf numFmtId="0" fontId="22" fillId="0" borderId="54" xfId="117" applyFont="1" applyBorder="1" applyAlignment="1">
      <alignment vertical="center" wrapText="1"/>
      <protection/>
    </xf>
    <xf numFmtId="168" fontId="22" fillId="0" borderId="30" xfId="117" applyNumberFormat="1" applyFont="1" applyBorder="1" applyAlignment="1">
      <alignment vertical="center" wrapText="1"/>
      <protection/>
    </xf>
    <xf numFmtId="168" fontId="23" fillId="0" borderId="25" xfId="117" applyNumberFormat="1" applyFont="1" applyBorder="1" applyAlignment="1">
      <alignment vertical="center" wrapText="1"/>
      <protection/>
    </xf>
    <xf numFmtId="0" fontId="25" fillId="0" borderId="25" xfId="117" applyFont="1" applyBorder="1" applyAlignment="1">
      <alignment horizontal="center" vertical="center" wrapText="1"/>
      <protection/>
    </xf>
    <xf numFmtId="0" fontId="25" fillId="0" borderId="54" xfId="117" applyFont="1" applyBorder="1" applyAlignment="1">
      <alignment horizontal="center" vertical="center" wrapText="1"/>
      <protection/>
    </xf>
    <xf numFmtId="0" fontId="15" fillId="0" borderId="54" xfId="117" applyFont="1" applyBorder="1" applyAlignment="1">
      <alignment vertical="center" wrapText="1"/>
      <protection/>
    </xf>
    <xf numFmtId="168" fontId="15" fillId="0" borderId="30" xfId="117" applyNumberFormat="1" applyFont="1" applyBorder="1" applyAlignment="1">
      <alignment vertical="center" wrapText="1"/>
      <protection/>
    </xf>
    <xf numFmtId="168" fontId="28" fillId="0" borderId="20" xfId="117" applyNumberFormat="1" applyFont="1" applyBorder="1" applyAlignment="1">
      <alignment vertical="center" wrapText="1"/>
      <protection/>
    </xf>
    <xf numFmtId="168" fontId="28" fillId="0" borderId="69" xfId="117" applyNumberFormat="1" applyFont="1" applyBorder="1" applyAlignment="1">
      <alignment vertical="center" wrapText="1"/>
      <protection/>
    </xf>
    <xf numFmtId="168" fontId="22" fillId="0" borderId="28" xfId="117" applyNumberFormat="1" applyFont="1" applyBorder="1" applyAlignment="1">
      <alignment horizontal="left" vertical="center" wrapText="1"/>
      <protection/>
    </xf>
    <xf numFmtId="168" fontId="22" fillId="0" borderId="50" xfId="117" applyNumberFormat="1" applyFont="1" applyBorder="1" applyAlignment="1">
      <alignment horizontal="left" vertical="center" wrapText="1"/>
      <protection/>
    </xf>
    <xf numFmtId="0" fontId="22" fillId="0" borderId="19" xfId="117" applyFont="1" applyBorder="1" applyAlignment="1">
      <alignment horizontal="left" vertical="center" wrapText="1"/>
      <protection/>
    </xf>
    <xf numFmtId="168" fontId="22" fillId="0" borderId="18" xfId="117" applyNumberFormat="1" applyFont="1" applyBorder="1" applyAlignment="1">
      <alignment vertical="center" wrapText="1"/>
      <protection/>
    </xf>
    <xf numFmtId="0" fontId="22" fillId="0" borderId="65" xfId="117" applyFont="1" applyBorder="1" applyAlignment="1" quotePrefix="1">
      <alignment horizontal="right" vertical="center"/>
      <protection/>
    </xf>
    <xf numFmtId="0" fontId="22" fillId="0" borderId="30" xfId="117" applyFont="1" applyBorder="1" applyAlignment="1">
      <alignment horizontal="center" vertical="center" wrapText="1"/>
      <protection/>
    </xf>
    <xf numFmtId="0" fontId="6" fillId="0" borderId="62" xfId="117" applyBorder="1" applyAlignment="1">
      <alignment vertical="center" wrapText="1"/>
      <protection/>
    </xf>
    <xf numFmtId="0" fontId="22" fillId="0" borderId="85" xfId="117" applyFont="1" applyBorder="1" applyAlignment="1">
      <alignment horizontal="center" vertical="center" wrapText="1"/>
      <protection/>
    </xf>
    <xf numFmtId="0" fontId="29" fillId="0" borderId="51" xfId="112" applyFont="1" applyBorder="1">
      <alignment/>
      <protection/>
    </xf>
    <xf numFmtId="0" fontId="13" fillId="0" borderId="27" xfId="117" applyFont="1" applyBorder="1" applyAlignment="1">
      <alignment vertical="center" wrapText="1"/>
      <protection/>
    </xf>
    <xf numFmtId="0" fontId="17" fillId="0" borderId="14" xfId="117" applyFont="1" applyBorder="1" applyAlignment="1">
      <alignment vertical="center" wrapText="1"/>
      <protection/>
    </xf>
    <xf numFmtId="0" fontId="17" fillId="0" borderId="68" xfId="117" applyFont="1" applyBorder="1" applyAlignment="1">
      <alignment vertical="center" wrapText="1"/>
      <protection/>
    </xf>
    <xf numFmtId="9" fontId="6" fillId="0" borderId="14" xfId="132" applyFont="1" applyBorder="1" applyAlignment="1">
      <alignment vertical="center" wrapText="1"/>
    </xf>
    <xf numFmtId="0" fontId="17" fillId="0" borderId="27" xfId="117" applyFont="1" applyBorder="1" applyAlignment="1">
      <alignment vertical="center" wrapText="1"/>
      <protection/>
    </xf>
    <xf numFmtId="0" fontId="30" fillId="0" borderId="74" xfId="117" applyFont="1" applyBorder="1" applyAlignment="1">
      <alignment vertical="center" wrapText="1"/>
      <protection/>
    </xf>
    <xf numFmtId="0" fontId="17" fillId="0" borderId="87" xfId="117" applyFont="1" applyBorder="1" applyAlignment="1">
      <alignment vertical="center" wrapText="1"/>
      <protection/>
    </xf>
    <xf numFmtId="0" fontId="17" fillId="0" borderId="22" xfId="117" applyFont="1" applyBorder="1" applyAlignment="1">
      <alignment vertical="center" wrapText="1"/>
      <protection/>
    </xf>
    <xf numFmtId="168" fontId="17" fillId="0" borderId="74" xfId="117" applyNumberFormat="1" applyFont="1" applyBorder="1" applyAlignment="1">
      <alignment vertical="center" wrapText="1"/>
      <protection/>
    </xf>
    <xf numFmtId="0" fontId="17" fillId="0" borderId="27" xfId="112" applyFont="1" applyBorder="1">
      <alignment/>
      <protection/>
    </xf>
    <xf numFmtId="0" fontId="17" fillId="0" borderId="62" xfId="117" applyFont="1" applyBorder="1" applyAlignment="1">
      <alignment vertical="center" wrapText="1"/>
      <protection/>
    </xf>
    <xf numFmtId="0" fontId="17" fillId="0" borderId="28" xfId="117" applyFont="1" applyBorder="1" applyAlignment="1">
      <alignment vertical="center" wrapText="1"/>
      <protection/>
    </xf>
    <xf numFmtId="0" fontId="18" fillId="0" borderId="30" xfId="117" applyFont="1" applyBorder="1" applyAlignment="1">
      <alignment vertical="center" wrapText="1"/>
      <protection/>
    </xf>
    <xf numFmtId="0" fontId="18" fillId="0" borderId="19" xfId="117" applyFont="1" applyBorder="1" applyAlignment="1">
      <alignment vertical="center" wrapText="1"/>
      <protection/>
    </xf>
    <xf numFmtId="0" fontId="17" fillId="0" borderId="85" xfId="117" applyFont="1" applyBorder="1" applyAlignment="1">
      <alignment vertical="center" wrapText="1"/>
      <protection/>
    </xf>
    <xf numFmtId="0" fontId="17" fillId="0" borderId="33" xfId="117" applyFont="1" applyBorder="1" applyAlignment="1">
      <alignment vertical="center" wrapText="1"/>
      <protection/>
    </xf>
    <xf numFmtId="0" fontId="17" fillId="0" borderId="57" xfId="112" applyFont="1" applyBorder="1" applyAlignment="1">
      <alignment horizontal="center"/>
      <protection/>
    </xf>
    <xf numFmtId="0" fontId="32" fillId="0" borderId="84" xfId="117" applyFont="1" applyBorder="1" applyAlignment="1">
      <alignment vertical="center" wrapText="1"/>
      <protection/>
    </xf>
    <xf numFmtId="0" fontId="18" fillId="0" borderId="27" xfId="117" applyFont="1" applyBorder="1" applyAlignment="1">
      <alignment vertical="center" wrapText="1"/>
      <protection/>
    </xf>
    <xf numFmtId="0" fontId="18" fillId="0" borderId="14" xfId="117" applyFont="1" applyBorder="1" applyAlignment="1">
      <alignment vertical="center" wrapText="1"/>
      <protection/>
    </xf>
    <xf numFmtId="0" fontId="17" fillId="0" borderId="14" xfId="112" applyFont="1" applyBorder="1">
      <alignment/>
      <protection/>
    </xf>
    <xf numFmtId="0" fontId="18" fillId="0" borderId="87" xfId="117" applyFont="1" applyBorder="1" applyAlignment="1">
      <alignment vertical="center" wrapText="1"/>
      <protection/>
    </xf>
    <xf numFmtId="0" fontId="18" fillId="0" borderId="22" xfId="117" applyFont="1" applyBorder="1" applyAlignment="1">
      <alignment vertical="center" wrapText="1"/>
      <protection/>
    </xf>
    <xf numFmtId="0" fontId="28" fillId="0" borderId="44" xfId="117" applyFont="1" applyBorder="1" applyAlignment="1">
      <alignment horizontal="center" vertical="center" wrapText="1"/>
      <protection/>
    </xf>
    <xf numFmtId="0" fontId="28" fillId="0" borderId="26" xfId="117" applyFont="1" applyBorder="1" applyAlignment="1">
      <alignment horizontal="center" vertical="center" wrapText="1"/>
      <protection/>
    </xf>
    <xf numFmtId="0" fontId="18" fillId="0" borderId="24" xfId="117" applyFont="1" applyBorder="1" applyAlignment="1">
      <alignment vertical="center" wrapText="1"/>
      <protection/>
    </xf>
    <xf numFmtId="0" fontId="28" fillId="0" borderId="50" xfId="117" applyFont="1" applyBorder="1" applyAlignment="1">
      <alignment horizontal="center" vertical="center" wrapText="1"/>
      <protection/>
    </xf>
    <xf numFmtId="168" fontId="28" fillId="0" borderId="62" xfId="117" applyNumberFormat="1" applyFont="1" applyBorder="1" applyAlignment="1" applyProtection="1">
      <alignment vertical="center" wrapText="1"/>
      <protection locked="0"/>
    </xf>
    <xf numFmtId="0" fontId="28" fillId="0" borderId="62" xfId="117" applyFont="1" applyBorder="1" applyAlignment="1">
      <alignment vertical="center" wrapText="1"/>
      <protection/>
    </xf>
    <xf numFmtId="0" fontId="6" fillId="0" borderId="50" xfId="117" applyBorder="1" applyAlignment="1">
      <alignment horizontal="left" vertical="center" wrapText="1"/>
      <protection/>
    </xf>
    <xf numFmtId="0" fontId="22" fillId="0" borderId="61" xfId="117" applyFont="1" applyBorder="1" applyAlignment="1">
      <alignment horizontal="center" vertical="center" wrapText="1"/>
      <protection/>
    </xf>
    <xf numFmtId="0" fontId="28" fillId="0" borderId="42" xfId="117" applyFont="1" applyBorder="1" applyAlignment="1">
      <alignment horizontal="center" vertical="center" wrapText="1"/>
      <protection/>
    </xf>
    <xf numFmtId="0" fontId="14" fillId="0" borderId="30" xfId="117" applyFont="1" applyBorder="1" applyAlignment="1">
      <alignment vertical="center" wrapText="1"/>
      <protection/>
    </xf>
    <xf numFmtId="0" fontId="14" fillId="0" borderId="19" xfId="117" applyFont="1" applyBorder="1" applyAlignment="1">
      <alignment vertical="center" wrapText="1"/>
      <protection/>
    </xf>
    <xf numFmtId="168" fontId="14" fillId="0" borderId="15" xfId="117" applyNumberFormat="1" applyFont="1" applyBorder="1" applyAlignment="1" applyProtection="1">
      <alignment vertical="center" wrapText="1"/>
      <protection locked="0"/>
    </xf>
    <xf numFmtId="0" fontId="14" fillId="0" borderId="85" xfId="117" applyFont="1" applyBorder="1" applyAlignment="1">
      <alignment vertical="center" wrapText="1"/>
      <protection/>
    </xf>
    <xf numFmtId="0" fontId="14" fillId="0" borderId="33" xfId="117" applyFont="1" applyBorder="1" applyAlignment="1">
      <alignment vertical="center" wrapText="1"/>
      <protection/>
    </xf>
    <xf numFmtId="0" fontId="6" fillId="0" borderId="27" xfId="117" applyBorder="1" applyAlignment="1">
      <alignment vertical="center" wrapText="1"/>
      <protection/>
    </xf>
    <xf numFmtId="0" fontId="6" fillId="0" borderId="68" xfId="117" applyBorder="1" applyAlignment="1">
      <alignment vertical="center" wrapText="1"/>
      <protection/>
    </xf>
    <xf numFmtId="0" fontId="17" fillId="0" borderId="74" xfId="117" applyFont="1" applyBorder="1" applyAlignment="1">
      <alignment vertical="center" wrapText="1"/>
      <protection/>
    </xf>
    <xf numFmtId="0" fontId="14" fillId="0" borderId="14" xfId="117" applyFont="1" applyBorder="1" applyAlignment="1">
      <alignment vertical="center" wrapText="1"/>
      <protection/>
    </xf>
    <xf numFmtId="0" fontId="6" fillId="0" borderId="33" xfId="117" applyBorder="1" applyAlignment="1">
      <alignment vertical="center" wrapText="1"/>
      <protection/>
    </xf>
    <xf numFmtId="0" fontId="6" fillId="0" borderId="85" xfId="117" applyBorder="1" applyAlignment="1">
      <alignment vertical="center" wrapText="1"/>
      <protection/>
    </xf>
    <xf numFmtId="0" fontId="6" fillId="0" borderId="13" xfId="117" applyFont="1" applyBorder="1" applyAlignment="1">
      <alignment vertical="center" wrapText="1"/>
      <protection/>
    </xf>
    <xf numFmtId="0" fontId="28" fillId="0" borderId="47" xfId="117" applyFont="1" applyBorder="1" applyAlignment="1">
      <alignment horizontal="center" vertical="center" wrapText="1"/>
      <protection/>
    </xf>
    <xf numFmtId="0" fontId="28" fillId="0" borderId="48" xfId="117" applyFont="1" applyBorder="1" applyAlignment="1">
      <alignment horizontal="center" vertical="center" wrapText="1"/>
      <protection/>
    </xf>
    <xf numFmtId="0" fontId="14" fillId="0" borderId="24" xfId="117" applyFont="1" applyBorder="1" applyAlignment="1">
      <alignment vertical="center" wrapText="1"/>
      <protection/>
    </xf>
    <xf numFmtId="0" fontId="6" fillId="0" borderId="70" xfId="117" applyBorder="1" applyAlignment="1">
      <alignment vertical="center" wrapText="1"/>
      <protection/>
    </xf>
    <xf numFmtId="0" fontId="0" fillId="0" borderId="0" xfId="112" applyFont="1">
      <alignment/>
      <protection/>
    </xf>
    <xf numFmtId="0" fontId="22" fillId="0" borderId="16" xfId="117" applyFont="1" applyBorder="1" applyAlignment="1" applyProtection="1">
      <alignment horizontal="left" vertical="center"/>
      <protection locked="0"/>
    </xf>
    <xf numFmtId="0" fontId="22" fillId="0" borderId="56" xfId="117" applyFont="1" applyBorder="1" applyAlignment="1" applyProtection="1">
      <alignment horizontal="right" vertical="center"/>
      <protection locked="0"/>
    </xf>
    <xf numFmtId="0" fontId="14" fillId="0" borderId="59" xfId="117" applyFont="1" applyBorder="1" applyAlignment="1">
      <alignment horizontal="center" vertical="center" wrapText="1"/>
      <protection/>
    </xf>
    <xf numFmtId="0" fontId="14" fillId="0" borderId="60" xfId="117" applyFont="1" applyBorder="1" applyAlignment="1">
      <alignment horizontal="center" vertical="center" wrapText="1"/>
      <protection/>
    </xf>
    <xf numFmtId="0" fontId="22" fillId="0" borderId="67" xfId="117" applyFont="1" applyBorder="1" applyAlignment="1">
      <alignment horizontal="center" vertical="center" wrapText="1"/>
      <protection/>
    </xf>
    <xf numFmtId="0" fontId="22" fillId="0" borderId="90" xfId="117" applyFont="1" applyBorder="1" applyAlignment="1">
      <alignment horizontal="center" vertical="center" wrapText="1"/>
      <protection/>
    </xf>
    <xf numFmtId="0" fontId="17" fillId="0" borderId="68" xfId="112" applyFont="1" applyBorder="1">
      <alignment/>
      <protection/>
    </xf>
    <xf numFmtId="168" fontId="17" fillId="0" borderId="14" xfId="112" applyNumberFormat="1" applyFont="1" applyBorder="1">
      <alignment/>
      <protection/>
    </xf>
    <xf numFmtId="168" fontId="17" fillId="0" borderId="24" xfId="112" applyNumberFormat="1" applyFont="1" applyBorder="1">
      <alignment/>
      <protection/>
    </xf>
    <xf numFmtId="168" fontId="17" fillId="0" borderId="56" xfId="112" applyNumberFormat="1" applyFont="1" applyBorder="1">
      <alignment/>
      <protection/>
    </xf>
    <xf numFmtId="168" fontId="17" fillId="0" borderId="71" xfId="112" applyNumberFormat="1" applyFont="1" applyBorder="1">
      <alignment/>
      <protection/>
    </xf>
    <xf numFmtId="0" fontId="17" fillId="0" borderId="88" xfId="112" applyFont="1" applyBorder="1">
      <alignment/>
      <protection/>
    </xf>
    <xf numFmtId="168" fontId="18" fillId="0" borderId="20" xfId="112" applyNumberFormat="1" applyFont="1" applyBorder="1">
      <alignment/>
      <protection/>
    </xf>
    <xf numFmtId="0" fontId="18" fillId="0" borderId="81" xfId="112" applyFont="1" applyBorder="1">
      <alignment/>
      <protection/>
    </xf>
    <xf numFmtId="168" fontId="17" fillId="0" borderId="61" xfId="112" applyNumberFormat="1" applyFont="1" applyBorder="1">
      <alignment/>
      <protection/>
    </xf>
    <xf numFmtId="0" fontId="17" fillId="0" borderId="60" xfId="112" applyFont="1" applyBorder="1">
      <alignment/>
      <protection/>
    </xf>
    <xf numFmtId="168" fontId="18" fillId="0" borderId="19" xfId="112" applyNumberFormat="1" applyFont="1" applyBorder="1">
      <alignment/>
      <protection/>
    </xf>
    <xf numFmtId="0" fontId="18" fillId="0" borderId="54" xfId="112" applyFont="1" applyBorder="1">
      <alignment/>
      <protection/>
    </xf>
    <xf numFmtId="168" fontId="17" fillId="0" borderId="28" xfId="112" applyNumberFormat="1" applyFont="1" applyBorder="1">
      <alignment/>
      <protection/>
    </xf>
    <xf numFmtId="168" fontId="18" fillId="0" borderId="14" xfId="112" applyNumberFormat="1" applyFont="1" applyBorder="1">
      <alignment/>
      <protection/>
    </xf>
    <xf numFmtId="0" fontId="18" fillId="0" borderId="68" xfId="112" applyFont="1" applyBorder="1">
      <alignment/>
      <protection/>
    </xf>
    <xf numFmtId="168" fontId="18" fillId="0" borderId="22" xfId="112" applyNumberFormat="1" applyFont="1" applyBorder="1">
      <alignment/>
      <protection/>
    </xf>
    <xf numFmtId="0" fontId="18" fillId="0" borderId="72" xfId="112" applyFont="1" applyBorder="1">
      <alignment/>
      <protection/>
    </xf>
    <xf numFmtId="0" fontId="18" fillId="0" borderId="19" xfId="112" applyFont="1" applyBorder="1">
      <alignment/>
      <protection/>
    </xf>
    <xf numFmtId="0" fontId="17" fillId="0" borderId="64" xfId="112" applyFont="1" applyBorder="1" applyAlignment="1">
      <alignment horizontal="center"/>
      <protection/>
    </xf>
    <xf numFmtId="0" fontId="17" fillId="0" borderId="16" xfId="112" applyFont="1" applyBorder="1" applyAlignment="1">
      <alignment horizontal="center"/>
      <protection/>
    </xf>
    <xf numFmtId="0" fontId="23" fillId="0" borderId="16" xfId="112" applyFont="1" applyBorder="1">
      <alignment/>
      <protection/>
    </xf>
    <xf numFmtId="0" fontId="23" fillId="0" borderId="52" xfId="117" applyFont="1" applyBorder="1" applyAlignment="1">
      <alignment horizontal="center" vertical="center" wrapText="1"/>
      <protection/>
    </xf>
    <xf numFmtId="0" fontId="23" fillId="0" borderId="39" xfId="117" applyFont="1" applyBorder="1" applyAlignment="1">
      <alignment horizontal="center" vertical="center" wrapText="1"/>
      <protection/>
    </xf>
    <xf numFmtId="0" fontId="22" fillId="0" borderId="39" xfId="117" applyFont="1" applyBorder="1" applyAlignment="1">
      <alignment horizontal="left" vertical="center" wrapText="1"/>
      <protection/>
    </xf>
    <xf numFmtId="168" fontId="22" fillId="0" borderId="40" xfId="117" applyNumberFormat="1" applyFont="1" applyBorder="1" applyAlignment="1">
      <alignment horizontal="left" vertical="center" wrapText="1"/>
      <protection/>
    </xf>
    <xf numFmtId="168" fontId="17" fillId="0" borderId="19" xfId="112" applyNumberFormat="1" applyFont="1" applyBorder="1">
      <alignment/>
      <protection/>
    </xf>
    <xf numFmtId="168" fontId="17" fillId="0" borderId="30" xfId="112" applyNumberFormat="1" applyFont="1" applyBorder="1">
      <alignment/>
      <protection/>
    </xf>
    <xf numFmtId="0" fontId="17" fillId="0" borderId="54" xfId="112" applyFont="1" applyBorder="1">
      <alignment/>
      <protection/>
    </xf>
    <xf numFmtId="0" fontId="17" fillId="0" borderId="42" xfId="117" applyFont="1" applyBorder="1" applyAlignment="1">
      <alignment horizontal="center" vertical="center" wrapText="1"/>
      <protection/>
    </xf>
    <xf numFmtId="0" fontId="16" fillId="0" borderId="17" xfId="117" applyFont="1" applyBorder="1" applyAlignment="1">
      <alignment horizontal="center" vertical="center" wrapText="1"/>
      <protection/>
    </xf>
    <xf numFmtId="0" fontId="17" fillId="0" borderId="46" xfId="117" applyFont="1" applyBorder="1" applyAlignment="1">
      <alignment horizontal="center" vertical="center" wrapText="1"/>
      <protection/>
    </xf>
    <xf numFmtId="0" fontId="17" fillId="0" borderId="41" xfId="117" applyFont="1" applyBorder="1" applyAlignment="1">
      <alignment horizontal="center" vertical="center" wrapText="1"/>
      <protection/>
    </xf>
    <xf numFmtId="0" fontId="6" fillId="0" borderId="41" xfId="117" applyFont="1" applyBorder="1" applyAlignment="1">
      <alignment vertical="center" wrapText="1"/>
      <protection/>
    </xf>
    <xf numFmtId="168" fontId="14" fillId="0" borderId="54" xfId="117" applyNumberFormat="1" applyFont="1" applyBorder="1" applyAlignment="1">
      <alignment vertical="center" wrapText="1"/>
      <protection/>
    </xf>
    <xf numFmtId="0" fontId="17" fillId="0" borderId="66" xfId="117" applyFont="1" applyBorder="1" applyAlignment="1">
      <alignment horizontal="center" vertical="center" wrapText="1"/>
      <protection/>
    </xf>
    <xf numFmtId="0" fontId="17" fillId="0" borderId="35" xfId="117" applyFont="1" applyBorder="1" applyAlignment="1">
      <alignment horizontal="center" vertical="center" wrapText="1"/>
      <protection/>
    </xf>
    <xf numFmtId="0" fontId="6" fillId="0" borderId="35" xfId="117" applyFont="1" applyBorder="1" applyAlignment="1">
      <alignment vertical="center" wrapText="1"/>
      <protection/>
    </xf>
    <xf numFmtId="168" fontId="14" fillId="0" borderId="0" xfId="117" applyNumberFormat="1" applyFont="1" applyAlignment="1">
      <alignment vertical="center" wrapText="1"/>
      <protection/>
    </xf>
    <xf numFmtId="0" fontId="17" fillId="0" borderId="47" xfId="117" applyFont="1" applyBorder="1" applyAlignment="1">
      <alignment horizontal="center" vertical="center" wrapText="1"/>
      <protection/>
    </xf>
    <xf numFmtId="0" fontId="17" fillId="0" borderId="48" xfId="117" applyFont="1" applyBorder="1" applyAlignment="1">
      <alignment horizontal="center" vertical="center" wrapText="1"/>
      <protection/>
    </xf>
    <xf numFmtId="0" fontId="6" fillId="0" borderId="48" xfId="117" applyFont="1" applyBorder="1" applyAlignment="1">
      <alignment vertical="center" wrapText="1"/>
      <protection/>
    </xf>
    <xf numFmtId="0" fontId="17" fillId="0" borderId="44" xfId="117" applyFont="1" applyBorder="1" applyAlignment="1">
      <alignment horizontal="center" vertical="center" wrapText="1"/>
      <protection/>
    </xf>
    <xf numFmtId="0" fontId="17" fillId="0" borderId="26" xfId="117" applyFont="1" applyBorder="1" applyAlignment="1">
      <alignment horizontal="center" vertical="center" wrapText="1"/>
      <protection/>
    </xf>
    <xf numFmtId="0" fontId="6" fillId="0" borderId="26" xfId="117" applyFont="1" applyBorder="1" applyAlignment="1">
      <alignment vertical="center" wrapText="1"/>
      <protection/>
    </xf>
    <xf numFmtId="168" fontId="2" fillId="0" borderId="0" xfId="112" applyNumberFormat="1">
      <alignment/>
      <protection/>
    </xf>
    <xf numFmtId="168" fontId="23" fillId="0" borderId="56" xfId="112" applyNumberFormat="1" applyFont="1" applyBorder="1">
      <alignment/>
      <protection/>
    </xf>
    <xf numFmtId="0" fontId="23" fillId="0" borderId="19" xfId="112" applyFont="1" applyBorder="1">
      <alignment/>
      <protection/>
    </xf>
    <xf numFmtId="0" fontId="22" fillId="0" borderId="56" xfId="117" applyFont="1" applyBorder="1" applyAlignment="1" applyProtection="1" quotePrefix="1">
      <alignment horizontal="right" vertical="center"/>
      <protection locked="0"/>
    </xf>
    <xf numFmtId="0" fontId="22" fillId="0" borderId="31" xfId="117" applyFont="1" applyBorder="1" applyAlignment="1">
      <alignment horizontal="center" vertical="center" wrapText="1"/>
      <protection/>
    </xf>
    <xf numFmtId="0" fontId="17" fillId="0" borderId="24" xfId="112" applyFont="1" applyBorder="1">
      <alignment/>
      <protection/>
    </xf>
    <xf numFmtId="0" fontId="18" fillId="0" borderId="30" xfId="112" applyFont="1" applyBorder="1">
      <alignment/>
      <protection/>
    </xf>
    <xf numFmtId="168" fontId="17" fillId="0" borderId="67" xfId="112" applyNumberFormat="1" applyFont="1" applyBorder="1">
      <alignment/>
      <protection/>
    </xf>
    <xf numFmtId="168" fontId="17" fillId="0" borderId="31" xfId="112" applyNumberFormat="1" applyFont="1" applyBorder="1">
      <alignment/>
      <protection/>
    </xf>
    <xf numFmtId="0" fontId="17" fillId="0" borderId="31" xfId="112" applyFont="1" applyBorder="1">
      <alignment/>
      <protection/>
    </xf>
    <xf numFmtId="168" fontId="17" fillId="0" borderId="22" xfId="112" applyNumberFormat="1" applyFont="1" applyBorder="1">
      <alignment/>
      <protection/>
    </xf>
    <xf numFmtId="0" fontId="17" fillId="0" borderId="22" xfId="112" applyFont="1" applyBorder="1">
      <alignment/>
      <protection/>
    </xf>
    <xf numFmtId="168" fontId="18" fillId="0" borderId="27" xfId="112" applyNumberFormat="1" applyFont="1" applyBorder="1">
      <alignment/>
      <protection/>
    </xf>
    <xf numFmtId="0" fontId="18" fillId="0" borderId="14" xfId="112" applyFont="1" applyBorder="1">
      <alignment/>
      <protection/>
    </xf>
    <xf numFmtId="168" fontId="18" fillId="0" borderId="71" xfId="112" applyNumberFormat="1" applyFont="1" applyBorder="1">
      <alignment/>
      <protection/>
    </xf>
    <xf numFmtId="168" fontId="18" fillId="0" borderId="24" xfId="112" applyNumberFormat="1" applyFont="1" applyBorder="1">
      <alignment/>
      <protection/>
    </xf>
    <xf numFmtId="0" fontId="17" fillId="0" borderId="19" xfId="112" applyFont="1" applyBorder="1">
      <alignment/>
      <protection/>
    </xf>
    <xf numFmtId="168" fontId="6" fillId="0" borderId="51" xfId="117" applyNumberFormat="1" applyFont="1" applyBorder="1" applyAlignment="1" applyProtection="1">
      <alignment vertical="center" wrapText="1"/>
      <protection locked="0"/>
    </xf>
    <xf numFmtId="0" fontId="6" fillId="0" borderId="43" xfId="117" applyFont="1" applyBorder="1" applyAlignment="1">
      <alignment vertical="center" wrapText="1"/>
      <protection/>
    </xf>
    <xf numFmtId="0" fontId="17" fillId="0" borderId="52" xfId="117" applyFont="1" applyBorder="1" applyAlignment="1">
      <alignment horizontal="center" vertical="center" wrapText="1"/>
      <protection/>
    </xf>
    <xf numFmtId="168" fontId="14" fillId="0" borderId="36" xfId="117" applyNumberFormat="1" applyFont="1" applyBorder="1" applyAlignment="1">
      <alignment vertical="center" wrapText="1"/>
      <protection/>
    </xf>
    <xf numFmtId="168" fontId="17" fillId="0" borderId="33" xfId="112" applyNumberFormat="1" applyFont="1" applyBorder="1">
      <alignment/>
      <protection/>
    </xf>
    <xf numFmtId="0" fontId="17" fillId="0" borderId="33" xfId="112" applyFont="1" applyBorder="1">
      <alignment/>
      <protection/>
    </xf>
    <xf numFmtId="0" fontId="17" fillId="0" borderId="28" xfId="112" applyFont="1" applyBorder="1">
      <alignment/>
      <protection/>
    </xf>
    <xf numFmtId="168" fontId="23" fillId="0" borderId="71" xfId="112" applyNumberFormat="1" applyFont="1" applyBorder="1">
      <alignment/>
      <protection/>
    </xf>
    <xf numFmtId="0" fontId="6" fillId="0" borderId="81" xfId="117" applyBorder="1" applyAlignment="1">
      <alignment vertical="center" wrapText="1"/>
      <protection/>
    </xf>
    <xf numFmtId="0" fontId="16" fillId="0" borderId="39" xfId="117" applyFont="1" applyBorder="1" applyAlignment="1">
      <alignment horizontal="center" vertical="center" wrapText="1"/>
      <protection/>
    </xf>
    <xf numFmtId="0" fontId="14" fillId="0" borderId="39" xfId="117" applyFont="1" applyBorder="1" applyAlignment="1">
      <alignment vertical="center" wrapText="1"/>
      <protection/>
    </xf>
    <xf numFmtId="0" fontId="2" fillId="0" borderId="24" xfId="112" applyBorder="1">
      <alignment/>
      <protection/>
    </xf>
    <xf numFmtId="0" fontId="2" fillId="0" borderId="19" xfId="112" applyBorder="1">
      <alignment/>
      <protection/>
    </xf>
    <xf numFmtId="0" fontId="2" fillId="0" borderId="31" xfId="112" applyBorder="1">
      <alignment/>
      <protection/>
    </xf>
    <xf numFmtId="168" fontId="2" fillId="0" borderId="14" xfId="112" applyNumberFormat="1" applyBorder="1">
      <alignment/>
      <protection/>
    </xf>
    <xf numFmtId="0" fontId="2" fillId="0" borderId="14" xfId="112" applyBorder="1">
      <alignment/>
      <protection/>
    </xf>
    <xf numFmtId="0" fontId="22" fillId="0" borderId="18" xfId="117" applyFont="1" applyBorder="1" applyAlignment="1" applyProtection="1">
      <alignment vertical="center" wrapText="1"/>
      <protection locked="0"/>
    </xf>
    <xf numFmtId="168" fontId="2" fillId="0" borderId="33" xfId="112" applyNumberFormat="1" applyBorder="1">
      <alignment/>
      <protection/>
    </xf>
    <xf numFmtId="0" fontId="2" fillId="0" borderId="33" xfId="112" applyBorder="1">
      <alignment/>
      <protection/>
    </xf>
    <xf numFmtId="168" fontId="2" fillId="0" borderId="28" xfId="112" applyNumberFormat="1" applyBorder="1">
      <alignment/>
      <protection/>
    </xf>
    <xf numFmtId="0" fontId="2" fillId="0" borderId="28" xfId="112" applyBorder="1">
      <alignment/>
      <protection/>
    </xf>
    <xf numFmtId="168" fontId="6" fillId="0" borderId="15" xfId="117" applyNumberFormat="1" applyFont="1" applyBorder="1" applyAlignment="1" applyProtection="1">
      <alignment vertical="center" wrapText="1"/>
      <protection locked="0"/>
    </xf>
    <xf numFmtId="0" fontId="5" fillId="0" borderId="0" xfId="121">
      <alignment/>
      <protection/>
    </xf>
    <xf numFmtId="0" fontId="36" fillId="0" borderId="0" xfId="115" applyFont="1">
      <alignment/>
      <protection/>
    </xf>
    <xf numFmtId="0" fontId="37" fillId="0" borderId="0" xfId="121" applyFont="1">
      <alignment/>
      <protection/>
    </xf>
    <xf numFmtId="0" fontId="37" fillId="0" borderId="0" xfId="115" applyFont="1">
      <alignment/>
      <protection/>
    </xf>
    <xf numFmtId="0" fontId="25" fillId="0" borderId="0" xfId="117" applyFont="1" applyAlignment="1">
      <alignment horizontal="left" vertical="center"/>
      <protection/>
    </xf>
    <xf numFmtId="0" fontId="37" fillId="0" borderId="59" xfId="115" applyFont="1" applyBorder="1">
      <alignment/>
      <protection/>
    </xf>
    <xf numFmtId="0" fontId="37" fillId="0" borderId="78" xfId="115" applyFont="1" applyBorder="1">
      <alignment/>
      <protection/>
    </xf>
    <xf numFmtId="0" fontId="37" fillId="0" borderId="60" xfId="115" applyFont="1" applyBorder="1">
      <alignment/>
      <protection/>
    </xf>
    <xf numFmtId="0" fontId="37" fillId="0" borderId="40" xfId="115" applyFont="1" applyBorder="1">
      <alignment/>
      <protection/>
    </xf>
    <xf numFmtId="0" fontId="37" fillId="0" borderId="91" xfId="115" applyFont="1" applyBorder="1">
      <alignment/>
      <protection/>
    </xf>
    <xf numFmtId="0" fontId="37" fillId="0" borderId="61" xfId="115" applyFont="1" applyBorder="1">
      <alignment/>
      <protection/>
    </xf>
    <xf numFmtId="0" fontId="37" fillId="0" borderId="53" xfId="115" applyFont="1" applyBorder="1" applyAlignment="1">
      <alignment horizontal="center" vertical="center"/>
      <protection/>
    </xf>
    <xf numFmtId="0" fontId="37" fillId="0" borderId="70" xfId="115" applyFont="1" applyBorder="1" applyAlignment="1">
      <alignment vertical="center"/>
      <protection/>
    </xf>
    <xf numFmtId="0" fontId="37" fillId="0" borderId="77" xfId="115" applyFont="1" applyBorder="1" applyAlignment="1">
      <alignment vertical="center"/>
      <protection/>
    </xf>
    <xf numFmtId="0" fontId="37" fillId="0" borderId="51" xfId="115" applyFont="1" applyBorder="1" applyAlignment="1">
      <alignment horizontal="justify" vertical="top"/>
      <protection/>
    </xf>
    <xf numFmtId="0" fontId="37" fillId="0" borderId="28" xfId="115" applyFont="1" applyBorder="1">
      <alignment/>
      <protection/>
    </xf>
    <xf numFmtId="0" fontId="37" fillId="0" borderId="62" xfId="115" applyFont="1" applyBorder="1">
      <alignment/>
      <protection/>
    </xf>
    <xf numFmtId="0" fontId="37" fillId="0" borderId="43" xfId="115" applyFont="1" applyBorder="1">
      <alignment/>
      <protection/>
    </xf>
    <xf numFmtId="0" fontId="37" fillId="0" borderId="13" xfId="115" applyFont="1" applyBorder="1" applyAlignment="1">
      <alignment horizontal="center"/>
      <protection/>
    </xf>
    <xf numFmtId="0" fontId="37" fillId="0" borderId="15" xfId="115" applyFont="1" applyBorder="1" applyAlignment="1">
      <alignment horizontal="center"/>
      <protection/>
    </xf>
    <xf numFmtId="0" fontId="37" fillId="0" borderId="14" xfId="115" applyFont="1" applyBorder="1">
      <alignment/>
      <protection/>
    </xf>
    <xf numFmtId="0" fontId="37" fillId="0" borderId="27" xfId="115" applyFont="1" applyBorder="1">
      <alignment/>
      <protection/>
    </xf>
    <xf numFmtId="168" fontId="37" fillId="0" borderId="13" xfId="115" applyNumberFormat="1" applyFont="1" applyBorder="1">
      <alignment/>
      <protection/>
    </xf>
    <xf numFmtId="168" fontId="37" fillId="0" borderId="15" xfId="115" applyNumberFormat="1" applyFont="1" applyBorder="1">
      <alignment/>
      <protection/>
    </xf>
    <xf numFmtId="168" fontId="37" fillId="0" borderId="14" xfId="115" applyNumberFormat="1" applyFont="1" applyBorder="1">
      <alignment/>
      <protection/>
    </xf>
    <xf numFmtId="0" fontId="39" fillId="0" borderId="43" xfId="115" applyFont="1" applyBorder="1">
      <alignment/>
      <protection/>
    </xf>
    <xf numFmtId="0" fontId="38" fillId="0" borderId="0" xfId="121" applyFont="1" applyAlignment="1">
      <alignment vertical="center"/>
      <protection/>
    </xf>
    <xf numFmtId="0" fontId="40" fillId="0" borderId="43" xfId="115" applyFont="1" applyBorder="1">
      <alignment/>
      <protection/>
    </xf>
    <xf numFmtId="0" fontId="37" fillId="0" borderId="64" xfId="115" applyFont="1" applyBorder="1">
      <alignment/>
      <protection/>
    </xf>
    <xf numFmtId="168" fontId="37" fillId="0" borderId="16" xfId="115" applyNumberFormat="1" applyFont="1" applyBorder="1">
      <alignment/>
      <protection/>
    </xf>
    <xf numFmtId="168" fontId="37" fillId="0" borderId="56" xfId="115" applyNumberFormat="1" applyFont="1" applyBorder="1">
      <alignment/>
      <protection/>
    </xf>
    <xf numFmtId="168" fontId="37" fillId="0" borderId="24" xfId="115" applyNumberFormat="1" applyFont="1" applyBorder="1">
      <alignment/>
      <protection/>
    </xf>
    <xf numFmtId="0" fontId="37" fillId="0" borderId="71" xfId="115" applyFont="1" applyBorder="1">
      <alignment/>
      <protection/>
    </xf>
    <xf numFmtId="0" fontId="41" fillId="0" borderId="25" xfId="115" applyFont="1" applyBorder="1">
      <alignment/>
      <protection/>
    </xf>
    <xf numFmtId="168" fontId="37" fillId="0" borderId="76" xfId="115" applyNumberFormat="1" applyFont="1" applyBorder="1">
      <alignment/>
      <protection/>
    </xf>
    <xf numFmtId="168" fontId="41" fillId="0" borderId="76" xfId="115" applyNumberFormat="1" applyFont="1" applyBorder="1">
      <alignment/>
      <protection/>
    </xf>
    <xf numFmtId="168" fontId="37" fillId="0" borderId="17" xfId="115" applyNumberFormat="1" applyFont="1" applyBorder="1">
      <alignment/>
      <protection/>
    </xf>
    <xf numFmtId="168" fontId="41" fillId="0" borderId="18" xfId="115" applyNumberFormat="1" applyFont="1" applyBorder="1">
      <alignment/>
      <protection/>
    </xf>
    <xf numFmtId="168" fontId="41" fillId="0" borderId="19" xfId="115" applyNumberFormat="1" applyFont="1" applyBorder="1">
      <alignment/>
      <protection/>
    </xf>
    <xf numFmtId="0" fontId="41" fillId="0" borderId="30" xfId="115" applyFont="1" applyBorder="1">
      <alignment/>
      <protection/>
    </xf>
    <xf numFmtId="0" fontId="42" fillId="0" borderId="0" xfId="120" applyFont="1">
      <alignment/>
      <protection/>
    </xf>
    <xf numFmtId="0" fontId="38" fillId="0" borderId="0" xfId="120" applyFont="1" applyAlignment="1">
      <alignment vertical="center" wrapText="1"/>
      <protection/>
    </xf>
    <xf numFmtId="0" fontId="43" fillId="0" borderId="0" xfId="115" applyFont="1" applyAlignment="1">
      <alignment horizontal="center"/>
      <protection/>
    </xf>
    <xf numFmtId="0" fontId="44" fillId="0" borderId="0" xfId="115" applyFont="1" applyAlignment="1">
      <alignment horizontal="center"/>
      <protection/>
    </xf>
    <xf numFmtId="0" fontId="45" fillId="0" borderId="0" xfId="115" applyFont="1" applyAlignment="1">
      <alignment horizontal="center"/>
      <protection/>
    </xf>
    <xf numFmtId="0" fontId="39" fillId="0" borderId="0" xfId="121" applyFont="1">
      <alignment/>
      <protection/>
    </xf>
    <xf numFmtId="0" fontId="46" fillId="0" borderId="0" xfId="121" applyFont="1" applyAlignment="1">
      <alignment horizontal="right"/>
      <protection/>
    </xf>
    <xf numFmtId="0" fontId="39" fillId="0" borderId="59" xfId="115" applyFont="1" applyBorder="1">
      <alignment/>
      <protection/>
    </xf>
    <xf numFmtId="0" fontId="46" fillId="0" borderId="78" xfId="115" applyFont="1" applyBorder="1">
      <alignment/>
      <protection/>
    </xf>
    <xf numFmtId="0" fontId="39" fillId="0" borderId="60" xfId="115" applyFont="1" applyBorder="1">
      <alignment/>
      <protection/>
    </xf>
    <xf numFmtId="0" fontId="39" fillId="0" borderId="78" xfId="115" applyFont="1" applyBorder="1">
      <alignment/>
      <protection/>
    </xf>
    <xf numFmtId="0" fontId="39" fillId="0" borderId="78" xfId="115" applyFont="1" applyBorder="1" applyAlignment="1">
      <alignment vertical="top"/>
      <protection/>
    </xf>
    <xf numFmtId="0" fontId="39" fillId="0" borderId="40" xfId="115" applyFont="1" applyBorder="1">
      <alignment/>
      <protection/>
    </xf>
    <xf numFmtId="0" fontId="39" fillId="0" borderId="61" xfId="115" applyFont="1" applyBorder="1">
      <alignment/>
      <protection/>
    </xf>
    <xf numFmtId="0" fontId="39" fillId="0" borderId="53" xfId="115" applyFont="1" applyBorder="1" applyAlignment="1">
      <alignment horizontal="center" vertical="center"/>
      <protection/>
    </xf>
    <xf numFmtId="0" fontId="39" fillId="0" borderId="77" xfId="115" applyFont="1" applyBorder="1" applyAlignment="1">
      <alignment vertical="top" wrapText="1"/>
      <protection/>
    </xf>
    <xf numFmtId="0" fontId="39" fillId="0" borderId="70" xfId="115" applyFont="1" applyBorder="1" applyAlignment="1">
      <alignment vertical="center"/>
      <protection/>
    </xf>
    <xf numFmtId="0" fontId="39" fillId="0" borderId="77" xfId="115" applyFont="1" applyBorder="1" applyAlignment="1">
      <alignment vertical="center"/>
      <protection/>
    </xf>
    <xf numFmtId="0" fontId="39" fillId="0" borderId="51" xfId="115" applyFont="1" applyBorder="1" applyAlignment="1">
      <alignment horizontal="justify" vertical="top"/>
      <protection/>
    </xf>
    <xf numFmtId="0" fontId="39" fillId="0" borderId="62" xfId="115" applyFont="1" applyBorder="1">
      <alignment/>
      <protection/>
    </xf>
    <xf numFmtId="0" fontId="39" fillId="0" borderId="13" xfId="115" applyFont="1" applyBorder="1">
      <alignment/>
      <protection/>
    </xf>
    <xf numFmtId="0" fontId="39" fillId="0" borderId="15" xfId="115" applyFont="1" applyBorder="1">
      <alignment/>
      <protection/>
    </xf>
    <xf numFmtId="0" fontId="39" fillId="0" borderId="27" xfId="115" applyFont="1" applyBorder="1">
      <alignment/>
      <protection/>
    </xf>
    <xf numFmtId="0" fontId="39" fillId="0" borderId="50" xfId="120" applyFont="1" applyBorder="1">
      <alignment/>
      <protection/>
    </xf>
    <xf numFmtId="0" fontId="41" fillId="0" borderId="21" xfId="115" applyFont="1" applyBorder="1">
      <alignment/>
      <protection/>
    </xf>
    <xf numFmtId="168" fontId="37" fillId="0" borderId="73" xfId="115" applyNumberFormat="1" applyFont="1" applyBorder="1">
      <alignment/>
      <protection/>
    </xf>
    <xf numFmtId="168" fontId="41" fillId="0" borderId="73" xfId="115" applyNumberFormat="1" applyFont="1" applyBorder="1">
      <alignment/>
      <protection/>
    </xf>
    <xf numFmtId="168" fontId="41" fillId="0" borderId="13" xfId="115" applyNumberFormat="1" applyFont="1" applyBorder="1">
      <alignment/>
      <protection/>
    </xf>
    <xf numFmtId="168" fontId="41" fillId="0" borderId="73" xfId="115" applyNumberFormat="1" applyFont="1" applyBorder="1">
      <alignment/>
      <protection/>
    </xf>
    <xf numFmtId="168" fontId="41" fillId="0" borderId="15" xfId="115" applyNumberFormat="1" applyFont="1" applyBorder="1">
      <alignment/>
      <protection/>
    </xf>
    <xf numFmtId="0" fontId="41" fillId="0" borderId="27" xfId="115" applyFont="1" applyBorder="1">
      <alignment/>
      <protection/>
    </xf>
    <xf numFmtId="0" fontId="39" fillId="0" borderId="64" xfId="115" applyFont="1" applyBorder="1">
      <alignment/>
      <protection/>
    </xf>
    <xf numFmtId="168" fontId="37" fillId="0" borderId="26" xfId="115" applyNumberFormat="1" applyFont="1" applyBorder="1">
      <alignment/>
      <protection/>
    </xf>
    <xf numFmtId="168" fontId="39" fillId="0" borderId="71" xfId="115" applyNumberFormat="1" applyFont="1" applyBorder="1">
      <alignment/>
      <protection/>
    </xf>
    <xf numFmtId="0" fontId="39" fillId="0" borderId="24" xfId="115" applyFont="1" applyBorder="1">
      <alignment/>
      <protection/>
    </xf>
    <xf numFmtId="168" fontId="41" fillId="0" borderId="17" xfId="115" applyNumberFormat="1" applyFont="1" applyBorder="1">
      <alignment/>
      <protection/>
    </xf>
    <xf numFmtId="168" fontId="41" fillId="0" borderId="54" xfId="115" applyNumberFormat="1" applyFont="1" applyBorder="1">
      <alignment/>
      <protection/>
    </xf>
    <xf numFmtId="168" fontId="41" fillId="0" borderId="76" xfId="115" applyNumberFormat="1" applyFont="1" applyBorder="1">
      <alignment/>
      <protection/>
    </xf>
    <xf numFmtId="168" fontId="41" fillId="0" borderId="18" xfId="115" applyNumberFormat="1" applyFont="1" applyBorder="1">
      <alignment/>
      <protection/>
    </xf>
    <xf numFmtId="168" fontId="41" fillId="0" borderId="30" xfId="115" applyNumberFormat="1" applyFont="1" applyBorder="1">
      <alignment/>
      <protection/>
    </xf>
    <xf numFmtId="0" fontId="39" fillId="0" borderId="0" xfId="115" applyFont="1">
      <alignment/>
      <protection/>
    </xf>
    <xf numFmtId="0" fontId="47" fillId="0" borderId="0" xfId="115" applyFont="1">
      <alignment/>
      <protection/>
    </xf>
    <xf numFmtId="0" fontId="39" fillId="0" borderId="65" xfId="115" applyFont="1" applyBorder="1">
      <alignment/>
      <protection/>
    </xf>
    <xf numFmtId="168" fontId="37" fillId="0" borderId="0" xfId="121" applyNumberFormat="1" applyFont="1">
      <alignment/>
      <protection/>
    </xf>
    <xf numFmtId="168" fontId="5" fillId="0" borderId="0" xfId="121" applyNumberFormat="1">
      <alignment/>
      <protection/>
    </xf>
    <xf numFmtId="0" fontId="39" fillId="0" borderId="0" xfId="120" applyFont="1">
      <alignment/>
      <protection/>
    </xf>
    <xf numFmtId="168" fontId="37" fillId="0" borderId="0" xfId="115" applyNumberFormat="1" applyFont="1">
      <alignment/>
      <protection/>
    </xf>
    <xf numFmtId="168" fontId="39" fillId="0" borderId="0" xfId="121" applyNumberFormat="1" applyFont="1">
      <alignment/>
      <protection/>
    </xf>
    <xf numFmtId="0" fontId="48" fillId="0" borderId="0" xfId="121" applyFont="1">
      <alignment/>
      <protection/>
    </xf>
    <xf numFmtId="168" fontId="48" fillId="0" borderId="0" xfId="121" applyNumberFormat="1" applyFont="1">
      <alignment/>
      <protection/>
    </xf>
    <xf numFmtId="0" fontId="49" fillId="0" borderId="0" xfId="115" applyFont="1" applyAlignment="1">
      <alignment horizontal="center"/>
      <protection/>
    </xf>
    <xf numFmtId="0" fontId="40" fillId="0" borderId="0" xfId="115" applyFont="1">
      <alignment/>
      <protection/>
    </xf>
    <xf numFmtId="0" fontId="38" fillId="0" borderId="0" xfId="115" applyFont="1">
      <alignment/>
      <protection/>
    </xf>
    <xf numFmtId="0" fontId="40" fillId="0" borderId="66" xfId="115" applyFont="1" applyBorder="1" applyAlignment="1">
      <alignment horizontal="center" vertical="center"/>
      <protection/>
    </xf>
    <xf numFmtId="0" fontId="40" fillId="0" borderId="35" xfId="115" applyFont="1" applyBorder="1" applyAlignment="1">
      <alignment horizontal="justify" vertical="top"/>
      <protection/>
    </xf>
    <xf numFmtId="0" fontId="40" fillId="0" borderId="38" xfId="115" applyFont="1" applyBorder="1" applyAlignment="1">
      <alignment horizontal="justify" vertical="top"/>
      <protection/>
    </xf>
    <xf numFmtId="0" fontId="40" fillId="0" borderId="36" xfId="115" applyFont="1" applyBorder="1" applyAlignment="1">
      <alignment horizontal="center" vertical="center" wrapText="1"/>
      <protection/>
    </xf>
    <xf numFmtId="0" fontId="40" fillId="0" borderId="67" xfId="115" applyFont="1" applyBorder="1" applyAlignment="1">
      <alignment horizontal="center" vertical="center" wrapText="1"/>
      <protection/>
    </xf>
    <xf numFmtId="0" fontId="40" fillId="0" borderId="61" xfId="115" applyFont="1" applyBorder="1">
      <alignment/>
      <protection/>
    </xf>
    <xf numFmtId="0" fontId="40" fillId="0" borderId="13" xfId="115" applyFont="1" applyBorder="1">
      <alignment/>
      <protection/>
    </xf>
    <xf numFmtId="0" fontId="40" fillId="0" borderId="15" xfId="115" applyFont="1" applyBorder="1">
      <alignment/>
      <protection/>
    </xf>
    <xf numFmtId="0" fontId="40" fillId="0" borderId="27" xfId="115" applyFont="1" applyBorder="1">
      <alignment/>
      <protection/>
    </xf>
    <xf numFmtId="168" fontId="40" fillId="0" borderId="13" xfId="115" applyNumberFormat="1" applyFont="1" applyBorder="1">
      <alignment/>
      <protection/>
    </xf>
    <xf numFmtId="168" fontId="40" fillId="0" borderId="27" xfId="115" applyNumberFormat="1" applyFont="1" applyBorder="1">
      <alignment/>
      <protection/>
    </xf>
    <xf numFmtId="168" fontId="40" fillId="0" borderId="26" xfId="115" applyNumberFormat="1" applyFont="1" applyBorder="1">
      <alignment/>
      <protection/>
    </xf>
    <xf numFmtId="0" fontId="40" fillId="0" borderId="64" xfId="115" applyFont="1" applyBorder="1">
      <alignment/>
      <protection/>
    </xf>
    <xf numFmtId="168" fontId="40" fillId="0" borderId="16" xfId="115" applyNumberFormat="1" applyFont="1" applyBorder="1">
      <alignment/>
      <protection/>
    </xf>
    <xf numFmtId="168" fontId="40" fillId="0" borderId="71" xfId="115" applyNumberFormat="1" applyFont="1" applyBorder="1">
      <alignment/>
      <protection/>
    </xf>
    <xf numFmtId="0" fontId="40" fillId="0" borderId="24" xfId="115" applyFont="1" applyBorder="1">
      <alignment/>
      <protection/>
    </xf>
    <xf numFmtId="0" fontId="38" fillId="0" borderId="0" xfId="120" applyFont="1" applyAlignment="1">
      <alignment vertical="center"/>
      <protection/>
    </xf>
    <xf numFmtId="0" fontId="40" fillId="0" borderId="0" xfId="120" applyFont="1">
      <alignment/>
      <protection/>
    </xf>
    <xf numFmtId="0" fontId="50" fillId="0" borderId="0" xfId="120" applyFont="1">
      <alignment/>
      <protection/>
    </xf>
    <xf numFmtId="0" fontId="40" fillId="0" borderId="0" xfId="120" applyFont="1" applyAlignment="1">
      <alignment horizontal="right"/>
      <protection/>
    </xf>
    <xf numFmtId="0" fontId="40" fillId="0" borderId="59" xfId="120" applyFont="1" applyBorder="1" applyAlignment="1">
      <alignment horizontal="center" vertical="center"/>
      <protection/>
    </xf>
    <xf numFmtId="0" fontId="51" fillId="0" borderId="35" xfId="115" applyFont="1" applyBorder="1" applyAlignment="1">
      <alignment horizontal="justify" vertical="top"/>
      <protection/>
    </xf>
    <xf numFmtId="0" fontId="51" fillId="0" borderId="36" xfId="115" applyFont="1" applyBorder="1" applyAlignment="1">
      <alignment horizontal="center" vertical="center" wrapText="1"/>
      <protection/>
    </xf>
    <xf numFmtId="0" fontId="40" fillId="0" borderId="21" xfId="120" applyFont="1" applyBorder="1">
      <alignment/>
      <protection/>
    </xf>
    <xf numFmtId="0" fontId="40" fillId="0" borderId="14" xfId="115" applyFont="1" applyBorder="1">
      <alignment/>
      <protection/>
    </xf>
    <xf numFmtId="0" fontId="40" fillId="0" borderId="50" xfId="120" applyFont="1" applyBorder="1">
      <alignment/>
      <protection/>
    </xf>
    <xf numFmtId="168" fontId="40" fillId="0" borderId="14" xfId="115" applyNumberFormat="1" applyFont="1" applyBorder="1">
      <alignment/>
      <protection/>
    </xf>
    <xf numFmtId="0" fontId="40" fillId="0" borderId="63" xfId="115" applyFont="1" applyBorder="1">
      <alignment/>
      <protection/>
    </xf>
    <xf numFmtId="0" fontId="40" fillId="0" borderId="71" xfId="115" applyFont="1" applyBorder="1">
      <alignment/>
      <protection/>
    </xf>
    <xf numFmtId="168" fontId="5" fillId="0" borderId="0" xfId="120" applyNumberFormat="1">
      <alignment/>
      <protection/>
    </xf>
    <xf numFmtId="168" fontId="40" fillId="0" borderId="0" xfId="120" applyNumberFormat="1" applyFont="1">
      <alignment/>
      <protection/>
    </xf>
    <xf numFmtId="0" fontId="40" fillId="0" borderId="0" xfId="115" applyFont="1" applyAlignment="1">
      <alignment horizontal="center" vertical="center" wrapText="1"/>
      <protection/>
    </xf>
    <xf numFmtId="168" fontId="6" fillId="0" borderId="0" xfId="117" applyNumberFormat="1" applyAlignment="1">
      <alignment vertical="center"/>
      <protection/>
    </xf>
    <xf numFmtId="0" fontId="0" fillId="0" borderId="0" xfId="117" applyFont="1" applyAlignment="1">
      <alignment vertical="center"/>
      <protection/>
    </xf>
    <xf numFmtId="168" fontId="6" fillId="0" borderId="0" xfId="117" applyNumberFormat="1" applyAlignment="1">
      <alignment horizontal="center" vertical="center" wrapText="1"/>
      <protection/>
    </xf>
    <xf numFmtId="168" fontId="22" fillId="0" borderId="0" xfId="117" applyNumberFormat="1" applyFont="1" applyAlignment="1">
      <alignment horizontal="centerContinuous" vertical="center" wrapText="1"/>
      <protection/>
    </xf>
    <xf numFmtId="168" fontId="6" fillId="0" borderId="0" xfId="117" applyNumberFormat="1" applyAlignment="1">
      <alignment horizontal="centerContinuous" vertical="center"/>
      <protection/>
    </xf>
    <xf numFmtId="168" fontId="27" fillId="0" borderId="0" xfId="117" applyNumberFormat="1" applyFont="1" applyAlignment="1">
      <alignment horizontal="right" vertical="center"/>
      <protection/>
    </xf>
    <xf numFmtId="168" fontId="22" fillId="0" borderId="25" xfId="117" applyNumberFormat="1" applyFont="1" applyBorder="1" applyAlignment="1">
      <alignment vertical="center" wrapText="1"/>
      <protection/>
    </xf>
    <xf numFmtId="168" fontId="22" fillId="0" borderId="19" xfId="117" applyNumberFormat="1" applyFont="1" applyBorder="1" applyAlignment="1">
      <alignment vertical="center" wrapText="1"/>
      <protection/>
    </xf>
    <xf numFmtId="168" fontId="22" fillId="0" borderId="55" xfId="117" applyNumberFormat="1" applyFont="1" applyBorder="1" applyAlignment="1">
      <alignment vertical="center" wrapText="1"/>
      <protection/>
    </xf>
    <xf numFmtId="168" fontId="22" fillId="0" borderId="76" xfId="117" applyNumberFormat="1" applyFont="1" applyBorder="1" applyAlignment="1">
      <alignment vertical="center" wrapText="1"/>
      <protection/>
    </xf>
    <xf numFmtId="168" fontId="6" fillId="0" borderId="61" xfId="117" applyNumberFormat="1" applyBorder="1" applyAlignment="1">
      <alignment vertical="center" wrapText="1"/>
      <protection/>
    </xf>
    <xf numFmtId="168" fontId="22" fillId="0" borderId="25" xfId="117" applyNumberFormat="1" applyFont="1" applyBorder="1" applyAlignment="1">
      <alignment horizontal="center" vertical="center" wrapText="1"/>
      <protection/>
    </xf>
    <xf numFmtId="168" fontId="14" fillId="0" borderId="19" xfId="117" applyNumberFormat="1" applyFont="1" applyBorder="1" applyAlignment="1">
      <alignment horizontal="center" vertical="center" wrapText="1"/>
      <protection/>
    </xf>
    <xf numFmtId="168" fontId="14" fillId="0" borderId="55" xfId="117" applyNumberFormat="1" applyFont="1" applyBorder="1" applyAlignment="1">
      <alignment horizontal="center" vertical="center" wrapText="1"/>
      <protection/>
    </xf>
    <xf numFmtId="168" fontId="14" fillId="0" borderId="30" xfId="117" applyNumberFormat="1" applyFont="1" applyBorder="1" applyAlignment="1">
      <alignment horizontal="center" vertical="center" wrapText="1"/>
      <protection/>
    </xf>
    <xf numFmtId="168" fontId="14" fillId="0" borderId="0" xfId="117" applyNumberFormat="1" applyFont="1" applyAlignment="1">
      <alignment horizontal="center" vertical="center" wrapText="1"/>
      <protection/>
    </xf>
    <xf numFmtId="168" fontId="5" fillId="0" borderId="31" xfId="117" applyNumberFormat="1" applyFont="1" applyBorder="1" applyAlignment="1" applyProtection="1">
      <alignment vertical="center" wrapText="1"/>
      <protection locked="0"/>
    </xf>
    <xf numFmtId="168" fontId="5" fillId="0" borderId="84" xfId="117" applyNumberFormat="1" applyFont="1" applyBorder="1" applyAlignment="1" applyProtection="1">
      <alignment vertical="center" wrapText="1"/>
      <protection locked="0"/>
    </xf>
    <xf numFmtId="0" fontId="5" fillId="0" borderId="32" xfId="119" applyBorder="1" applyAlignment="1">
      <alignment vertical="center"/>
      <protection/>
    </xf>
    <xf numFmtId="168" fontId="0" fillId="0" borderId="85" xfId="117" applyNumberFormat="1" applyFont="1" applyBorder="1" applyAlignment="1">
      <alignment vertical="center" wrapText="1"/>
      <protection/>
    </xf>
    <xf numFmtId="168" fontId="5" fillId="0" borderId="31" xfId="119" applyNumberFormat="1" applyBorder="1" applyAlignment="1">
      <alignment vertical="center"/>
      <protection/>
    </xf>
    <xf numFmtId="0" fontId="5" fillId="0" borderId="14" xfId="119" applyBorder="1" applyAlignment="1">
      <alignment vertical="center"/>
      <protection/>
    </xf>
    <xf numFmtId="168" fontId="5" fillId="0" borderId="14" xfId="117" applyNumberFormat="1" applyFont="1" applyBorder="1" applyAlignment="1" applyProtection="1">
      <alignment vertical="center" wrapText="1"/>
      <protection locked="0"/>
    </xf>
    <xf numFmtId="168" fontId="6" fillId="0" borderId="68" xfId="117" applyNumberFormat="1" applyBorder="1" applyAlignment="1" applyProtection="1">
      <alignment vertical="center" wrapText="1"/>
      <protection locked="0"/>
    </xf>
    <xf numFmtId="0" fontId="5" fillId="0" borderId="21" xfId="119" applyBorder="1" applyAlignment="1">
      <alignment vertical="center"/>
      <protection/>
    </xf>
    <xf numFmtId="168" fontId="0" fillId="0" borderId="27" xfId="117" applyNumberFormat="1" applyFont="1" applyBorder="1" applyAlignment="1">
      <alignment vertical="center" wrapText="1"/>
      <protection/>
    </xf>
    <xf numFmtId="168" fontId="5" fillId="0" borderId="14" xfId="119" applyNumberFormat="1" applyBorder="1" applyAlignment="1">
      <alignment vertical="center"/>
      <protection/>
    </xf>
    <xf numFmtId="0" fontId="9" fillId="0" borderId="21" xfId="119" applyFont="1" applyBorder="1" applyAlignment="1">
      <alignment vertical="top" wrapText="1"/>
      <protection/>
    </xf>
    <xf numFmtId="168" fontId="5" fillId="0" borderId="33" xfId="117" applyNumberFormat="1" applyFont="1" applyBorder="1" applyAlignment="1" applyProtection="1">
      <alignment vertical="center" wrapText="1"/>
      <protection locked="0"/>
    </xf>
    <xf numFmtId="0" fontId="9" fillId="0" borderId="14" xfId="119" applyFont="1" applyBorder="1" applyAlignment="1">
      <alignment horizontal="justify" vertical="top"/>
      <protection/>
    </xf>
    <xf numFmtId="168" fontId="6" fillId="0" borderId="24" xfId="117" applyNumberFormat="1" applyBorder="1" applyAlignment="1" applyProtection="1">
      <alignment horizontal="left" vertical="center" wrapText="1"/>
      <protection locked="0"/>
    </xf>
    <xf numFmtId="168" fontId="5" fillId="0" borderId="24" xfId="117" applyNumberFormat="1" applyFont="1" applyBorder="1" applyAlignment="1" applyProtection="1">
      <alignment vertical="center" wrapText="1"/>
      <protection locked="0"/>
    </xf>
    <xf numFmtId="168" fontId="6" fillId="0" borderId="88" xfId="117" applyNumberFormat="1" applyBorder="1" applyAlignment="1" applyProtection="1">
      <alignment vertical="center" wrapText="1"/>
      <protection locked="0"/>
    </xf>
    <xf numFmtId="168" fontId="14" fillId="0" borderId="25" xfId="117" applyNumberFormat="1" applyFont="1" applyBorder="1" applyAlignment="1">
      <alignment horizontal="left" vertical="center" wrapText="1"/>
      <protection/>
    </xf>
    <xf numFmtId="168" fontId="11" fillId="0" borderId="19" xfId="117" applyNumberFormat="1" applyFont="1" applyBorder="1" applyAlignment="1">
      <alignment vertical="center" wrapText="1"/>
      <protection/>
    </xf>
    <xf numFmtId="168" fontId="15" fillId="0" borderId="50" xfId="117" applyNumberFormat="1" applyFont="1" applyBorder="1" applyAlignment="1">
      <alignment horizontal="left" vertical="center" wrapText="1"/>
      <protection/>
    </xf>
    <xf numFmtId="168" fontId="5" fillId="0" borderId="28" xfId="117" applyNumberFormat="1" applyFont="1" applyBorder="1" applyAlignment="1">
      <alignment horizontal="right" vertical="center" wrapText="1"/>
      <protection/>
    </xf>
    <xf numFmtId="168" fontId="14" fillId="0" borderId="25" xfId="117" applyNumberFormat="1" applyFont="1" applyBorder="1" applyAlignment="1">
      <alignment horizontal="left" vertical="center" wrapText="1"/>
      <protection/>
    </xf>
    <xf numFmtId="168" fontId="11" fillId="0" borderId="20" xfId="117" applyNumberFormat="1" applyFont="1" applyBorder="1" applyAlignment="1">
      <alignment vertical="center" wrapText="1"/>
      <protection/>
    </xf>
    <xf numFmtId="0" fontId="6" fillId="0" borderId="0" xfId="117" applyAlignment="1">
      <alignment horizontal="right" vertical="center"/>
      <protection/>
    </xf>
    <xf numFmtId="168" fontId="22" fillId="0" borderId="42" xfId="117" applyNumberFormat="1" applyFont="1" applyBorder="1" applyAlignment="1">
      <alignment horizontal="centerContinuous" vertical="center" wrapText="1"/>
      <protection/>
    </xf>
    <xf numFmtId="168" fontId="22" fillId="0" borderId="18" xfId="117" applyNumberFormat="1" applyFont="1" applyBorder="1" applyAlignment="1">
      <alignment horizontal="centerContinuous" vertical="center" wrapText="1"/>
      <protection/>
    </xf>
    <xf numFmtId="168" fontId="22" fillId="0" borderId="83" xfId="117" applyNumberFormat="1" applyFont="1" applyBorder="1" applyAlignment="1">
      <alignment horizontal="centerContinuous" vertical="center" wrapText="1"/>
      <protection/>
    </xf>
    <xf numFmtId="168" fontId="22" fillId="0" borderId="60" xfId="117" applyNumberFormat="1" applyFont="1" applyBorder="1" applyAlignment="1">
      <alignment horizontal="centerContinuous" vertical="center" wrapText="1"/>
      <protection/>
    </xf>
    <xf numFmtId="168" fontId="22" fillId="0" borderId="42" xfId="117" applyNumberFormat="1" applyFont="1" applyBorder="1" applyAlignment="1">
      <alignment horizontal="center" vertical="center" wrapText="1"/>
      <protection/>
    </xf>
    <xf numFmtId="168" fontId="14" fillId="0" borderId="18" xfId="117" applyNumberFormat="1" applyFont="1" applyBorder="1" applyAlignment="1">
      <alignment horizontal="center" vertical="center" wrapText="1"/>
      <protection/>
    </xf>
    <xf numFmtId="0" fontId="14" fillId="0" borderId="55" xfId="117" applyFont="1" applyBorder="1" applyAlignment="1">
      <alignment horizontal="center" vertical="center" wrapText="1"/>
      <protection/>
    </xf>
    <xf numFmtId="0" fontId="14" fillId="0" borderId="17" xfId="117" applyFont="1" applyBorder="1" applyAlignment="1">
      <alignment horizontal="center" vertical="center" wrapText="1"/>
      <protection/>
    </xf>
    <xf numFmtId="0" fontId="14" fillId="0" borderId="30" xfId="117" applyFont="1" applyBorder="1" applyAlignment="1">
      <alignment horizontal="center" vertical="center" wrapText="1"/>
      <protection/>
    </xf>
    <xf numFmtId="0" fontId="14" fillId="0" borderId="54" xfId="117" applyFont="1" applyBorder="1" applyAlignment="1">
      <alignment horizontal="center" vertical="center" wrapText="1"/>
      <protection/>
    </xf>
    <xf numFmtId="168" fontId="52" fillId="0" borderId="18" xfId="117" applyNumberFormat="1" applyFont="1" applyBorder="1" applyAlignment="1">
      <alignment horizontal="center" vertical="center" wrapText="1"/>
      <protection/>
    </xf>
    <xf numFmtId="0" fontId="14" fillId="0" borderId="61" xfId="117" applyFont="1" applyBorder="1" applyAlignment="1">
      <alignment horizontal="center" vertical="center" wrapText="1"/>
      <protection/>
    </xf>
    <xf numFmtId="168" fontId="18" fillId="0" borderId="66" xfId="117" applyNumberFormat="1" applyFont="1" applyBorder="1" applyAlignment="1">
      <alignment vertical="center" wrapText="1"/>
      <protection/>
    </xf>
    <xf numFmtId="168" fontId="17" fillId="0" borderId="46" xfId="117" applyNumberFormat="1" applyFont="1" applyBorder="1" applyAlignment="1">
      <alignment horizontal="left" vertical="center" wrapText="1"/>
      <protection/>
    </xf>
    <xf numFmtId="168" fontId="17" fillId="0" borderId="33" xfId="117" applyNumberFormat="1" applyFont="1" applyBorder="1" applyAlignment="1" applyProtection="1">
      <alignment vertical="center" wrapText="1"/>
      <protection locked="0"/>
    </xf>
    <xf numFmtId="168" fontId="17" fillId="0" borderId="85" xfId="117" applyNumberFormat="1" applyFont="1" applyBorder="1" applyAlignment="1" applyProtection="1">
      <alignment vertical="center" wrapText="1"/>
      <protection locked="0"/>
    </xf>
    <xf numFmtId="0" fontId="17" fillId="0" borderId="43" xfId="117" applyFont="1" applyBorder="1" applyAlignment="1">
      <alignment vertical="center" wrapText="1"/>
      <protection/>
    </xf>
    <xf numFmtId="168" fontId="18" fillId="0" borderId="43" xfId="117" applyNumberFormat="1" applyFont="1" applyBorder="1" applyAlignment="1">
      <alignment horizontal="left" vertical="center" wrapText="1"/>
      <protection/>
    </xf>
    <xf numFmtId="168" fontId="18" fillId="0" borderId="15" xfId="117" applyNumberFormat="1" applyFont="1" applyBorder="1" applyAlignment="1" applyProtection="1">
      <alignment vertical="center" wrapText="1"/>
      <protection locked="0"/>
    </xf>
    <xf numFmtId="168" fontId="17" fillId="0" borderId="43" xfId="117" applyNumberFormat="1" applyFont="1" applyBorder="1" applyAlignment="1">
      <alignment horizontal="left" vertical="center" wrapText="1"/>
      <protection/>
    </xf>
    <xf numFmtId="168" fontId="17" fillId="0" borderId="43" xfId="117" applyNumberFormat="1" applyFont="1" applyBorder="1" applyAlignment="1">
      <alignment vertical="center" wrapText="1"/>
      <protection/>
    </xf>
    <xf numFmtId="168" fontId="17" fillId="0" borderId="14" xfId="117" applyNumberFormat="1" applyFont="1" applyBorder="1" applyAlignment="1" applyProtection="1">
      <alignment vertical="center" wrapText="1"/>
      <protection locked="0"/>
    </xf>
    <xf numFmtId="168" fontId="18" fillId="0" borderId="85" xfId="117" applyNumberFormat="1" applyFont="1" applyBorder="1" applyAlignment="1" applyProtection="1">
      <alignment vertical="center" wrapText="1"/>
      <protection locked="0"/>
    </xf>
    <xf numFmtId="0" fontId="17" fillId="0" borderId="43" xfId="115" applyFont="1" applyBorder="1">
      <alignment/>
      <protection/>
    </xf>
    <xf numFmtId="168" fontId="18" fillId="0" borderId="43" xfId="117" applyNumberFormat="1" applyFont="1" applyBorder="1" applyAlignment="1">
      <alignment vertical="center" wrapText="1"/>
      <protection/>
    </xf>
    <xf numFmtId="0" fontId="18" fillId="0" borderId="43" xfId="115" applyFont="1" applyBorder="1">
      <alignment/>
      <protection/>
    </xf>
    <xf numFmtId="168" fontId="17" fillId="0" borderId="64" xfId="117" applyNumberFormat="1" applyFont="1" applyBorder="1" applyAlignment="1" applyProtection="1">
      <alignment horizontal="left" vertical="center" wrapText="1"/>
      <protection locked="0"/>
    </xf>
    <xf numFmtId="168" fontId="17" fillId="0" borderId="64" xfId="117" applyNumberFormat="1" applyFont="1" applyBorder="1" applyAlignment="1" applyProtection="1">
      <alignment vertical="center" wrapText="1"/>
      <protection locked="0"/>
    </xf>
    <xf numFmtId="168" fontId="14" fillId="0" borderId="42" xfId="117" applyNumberFormat="1" applyFont="1" applyBorder="1" applyAlignment="1">
      <alignment horizontal="left" vertical="center" wrapText="1"/>
      <protection/>
    </xf>
    <xf numFmtId="168" fontId="14" fillId="0" borderId="42" xfId="117" applyNumberFormat="1" applyFont="1" applyBorder="1" applyAlignment="1">
      <alignment vertical="center" wrapText="1"/>
      <protection/>
    </xf>
    <xf numFmtId="168" fontId="15" fillId="0" borderId="47" xfId="117" applyNumberFormat="1" applyFont="1" applyBorder="1" applyAlignment="1">
      <alignment horizontal="left" vertical="center" wrapText="1"/>
      <protection/>
    </xf>
    <xf numFmtId="168" fontId="6" fillId="0" borderId="49" xfId="117" applyNumberFormat="1" applyBorder="1" applyAlignment="1">
      <alignment horizontal="right" vertical="center" wrapText="1"/>
      <protection/>
    </xf>
    <xf numFmtId="168" fontId="15" fillId="0" borderId="47" xfId="117" applyNumberFormat="1" applyFont="1" applyBorder="1" applyAlignment="1">
      <alignment vertical="center" wrapText="1"/>
      <protection/>
    </xf>
    <xf numFmtId="168" fontId="15" fillId="0" borderId="42" xfId="117" applyNumberFormat="1" applyFont="1" applyBorder="1" applyAlignment="1">
      <alignment horizontal="left" vertical="center" wrapText="1"/>
      <protection/>
    </xf>
    <xf numFmtId="168" fontId="14" fillId="0" borderId="42" xfId="117" applyNumberFormat="1" applyFont="1" applyBorder="1" applyAlignment="1">
      <alignment vertical="center" wrapText="1"/>
      <protection/>
    </xf>
    <xf numFmtId="0" fontId="22" fillId="0" borderId="80" xfId="117" applyFont="1" applyBorder="1" applyAlignment="1" applyProtection="1">
      <alignment horizontal="left" vertical="center"/>
      <protection locked="0"/>
    </xf>
    <xf numFmtId="0" fontId="22" fillId="0" borderId="78" xfId="117" applyFont="1" applyBorder="1" applyAlignment="1">
      <alignment horizontal="center" vertical="center" wrapText="1"/>
      <protection/>
    </xf>
    <xf numFmtId="0" fontId="6" fillId="0" borderId="82" xfId="117" applyBorder="1" applyAlignment="1">
      <alignment vertical="center" wrapText="1"/>
      <protection/>
    </xf>
    <xf numFmtId="0" fontId="22" fillId="0" borderId="76" xfId="117" applyFont="1" applyBorder="1" applyAlignment="1">
      <alignment horizontal="center" vertical="center" wrapText="1"/>
      <protection/>
    </xf>
    <xf numFmtId="0" fontId="22" fillId="0" borderId="78" xfId="117" applyFont="1" applyBorder="1" applyAlignment="1">
      <alignment horizontal="left" vertical="center" wrapText="1"/>
      <protection/>
    </xf>
    <xf numFmtId="0" fontId="6" fillId="0" borderId="44" xfId="117" applyBorder="1" applyAlignment="1">
      <alignment vertical="center" wrapText="1"/>
      <protection/>
    </xf>
    <xf numFmtId="0" fontId="37" fillId="0" borderId="60" xfId="115" applyFont="1" applyBorder="1" applyAlignment="1">
      <alignment horizontal="centerContinuous" vertical="top" wrapText="1"/>
      <protection/>
    </xf>
    <xf numFmtId="0" fontId="37" fillId="0" borderId="83" xfId="115" applyFont="1" applyBorder="1" applyAlignment="1">
      <alignment horizontal="centerContinuous" vertical="top" wrapText="1"/>
      <protection/>
    </xf>
    <xf numFmtId="0" fontId="46" fillId="0" borderId="60" xfId="115" applyFont="1" applyBorder="1" applyAlignment="1">
      <alignment horizontal="centerContinuous" vertical="center" wrapText="1"/>
      <protection/>
    </xf>
    <xf numFmtId="0" fontId="46" fillId="0" borderId="83" xfId="115" applyFont="1" applyBorder="1" applyAlignment="1">
      <alignment horizontal="centerContinuous" vertical="center" wrapText="1"/>
      <protection/>
    </xf>
    <xf numFmtId="0" fontId="39" fillId="0" borderId="77" xfId="115" applyFont="1" applyBorder="1" applyAlignment="1">
      <alignment horizontal="centerContinuous" vertical="center"/>
      <protection/>
    </xf>
    <xf numFmtId="0" fontId="8" fillId="0" borderId="0" xfId="119" applyFont="1" applyAlignment="1">
      <alignment horizontal="centerContinuous" wrapText="1"/>
      <protection/>
    </xf>
    <xf numFmtId="168" fontId="12" fillId="0" borderId="81" xfId="117" applyNumberFormat="1" applyFont="1" applyBorder="1" applyAlignment="1" applyProtection="1">
      <alignment horizontal="centerContinuous" vertical="center"/>
      <protection locked="0"/>
    </xf>
    <xf numFmtId="0" fontId="12" fillId="0" borderId="81" xfId="117" applyFont="1" applyBorder="1" applyAlignment="1" applyProtection="1">
      <alignment horizontal="centerContinuous" vertical="center" wrapText="1"/>
      <protection locked="0"/>
    </xf>
    <xf numFmtId="0" fontId="38" fillId="0" borderId="78" xfId="115" applyFont="1" applyBorder="1" applyAlignment="1">
      <alignment horizontal="centerContinuous" vertical="center" wrapText="1"/>
      <protection/>
    </xf>
    <xf numFmtId="0" fontId="38" fillId="0" borderId="60" xfId="115" applyFont="1" applyBorder="1" applyAlignment="1">
      <alignment horizontal="centerContinuous" vertical="center" wrapText="1"/>
      <protection/>
    </xf>
    <xf numFmtId="0" fontId="38" fillId="0" borderId="83" xfId="115" applyFont="1" applyBorder="1" applyAlignment="1">
      <alignment horizontal="centerContinuous" vertical="center" wrapText="1"/>
      <protection/>
    </xf>
    <xf numFmtId="0" fontId="38" fillId="0" borderId="77" xfId="115" applyFont="1" applyBorder="1" applyAlignment="1">
      <alignment horizontal="centerContinuous" vertical="center" wrapText="1"/>
      <protection/>
    </xf>
    <xf numFmtId="0" fontId="38" fillId="0" borderId="70" xfId="115" applyFont="1" applyBorder="1" applyAlignment="1">
      <alignment horizontal="centerContinuous" vertical="center" wrapText="1"/>
      <protection/>
    </xf>
    <xf numFmtId="0" fontId="37" fillId="0" borderId="77" xfId="115" applyFont="1" applyBorder="1" applyAlignment="1">
      <alignment horizontal="centerContinuous" vertical="center" wrapText="1"/>
      <protection/>
    </xf>
    <xf numFmtId="0" fontId="37" fillId="0" borderId="70" xfId="115" applyFont="1" applyBorder="1" applyAlignment="1">
      <alignment horizontal="centerContinuous" vertical="center" wrapText="1"/>
      <protection/>
    </xf>
    <xf numFmtId="0" fontId="38" fillId="0" borderId="84" xfId="115" applyFont="1" applyBorder="1" applyAlignment="1">
      <alignment horizontal="centerContinuous" vertical="center" wrapText="1"/>
      <protection/>
    </xf>
    <xf numFmtId="0" fontId="37" fillId="0" borderId="77" xfId="115" applyFont="1" applyBorder="1" applyAlignment="1">
      <alignment horizontal="centerContinuous" vertical="center"/>
      <protection/>
    </xf>
    <xf numFmtId="0" fontId="37" fillId="0" borderId="70" xfId="115" applyFont="1" applyBorder="1" applyAlignment="1">
      <alignment horizontal="centerContinuous" vertical="center"/>
      <protection/>
    </xf>
    <xf numFmtId="0" fontId="37" fillId="0" borderId="84" xfId="115" applyFont="1" applyBorder="1" applyAlignment="1">
      <alignment horizontal="centerContinuous" vertical="center"/>
      <protection/>
    </xf>
    <xf numFmtId="0" fontId="37" fillId="0" borderId="78" xfId="115" applyFont="1" applyBorder="1" applyAlignment="1">
      <alignment horizontal="centerContinuous" vertical="top" wrapText="1"/>
      <protection/>
    </xf>
    <xf numFmtId="0" fontId="39" fillId="0" borderId="70" xfId="115" applyFont="1" applyBorder="1" applyAlignment="1">
      <alignment horizontal="centerContinuous" vertical="center"/>
      <protection/>
    </xf>
    <xf numFmtId="0" fontId="39" fillId="0" borderId="77" xfId="115" applyFont="1" applyBorder="1" applyAlignment="1">
      <alignment horizontal="centerContinuous" vertical="center" wrapText="1"/>
      <protection/>
    </xf>
    <xf numFmtId="0" fontId="39" fillId="0" borderId="70" xfId="115" applyFont="1" applyBorder="1" applyAlignment="1">
      <alignment horizontal="centerContinuous" vertical="center" wrapText="1"/>
      <protection/>
    </xf>
    <xf numFmtId="0" fontId="39" fillId="0" borderId="84" xfId="115" applyFont="1" applyBorder="1" applyAlignment="1">
      <alignment horizontal="centerContinuous" vertical="center" wrapText="1"/>
      <protection/>
    </xf>
    <xf numFmtId="0" fontId="38" fillId="0" borderId="38" xfId="115" applyFont="1" applyBorder="1" applyAlignment="1">
      <alignment horizontal="centerContinuous" vertical="center" wrapText="1"/>
      <protection/>
    </xf>
    <xf numFmtId="0" fontId="38" fillId="0" borderId="34" xfId="115" applyFont="1" applyBorder="1" applyAlignment="1">
      <alignment horizontal="centerContinuous" vertical="center" wrapText="1"/>
      <protection/>
    </xf>
    <xf numFmtId="0" fontId="40" fillId="0" borderId="38" xfId="115" applyFont="1" applyBorder="1" applyAlignment="1">
      <alignment horizontal="centerContinuous" vertical="center" wrapText="1"/>
      <protection/>
    </xf>
    <xf numFmtId="0" fontId="40" fillId="0" borderId="34" xfId="115" applyFont="1" applyBorder="1" applyAlignment="1">
      <alignment horizontal="centerContinuous" vertical="center" wrapText="1"/>
      <protection/>
    </xf>
    <xf numFmtId="0" fontId="51" fillId="0" borderId="38" xfId="115" applyFont="1" applyBorder="1" applyAlignment="1">
      <alignment horizontal="centerContinuous" vertical="center" wrapText="1"/>
      <protection/>
    </xf>
    <xf numFmtId="0" fontId="51" fillId="0" borderId="34" xfId="115" applyFont="1" applyBorder="1" applyAlignment="1">
      <alignment horizontal="centerContinuous" vertical="center" wrapText="1"/>
      <protection/>
    </xf>
    <xf numFmtId="0" fontId="40" fillId="0" borderId="0" xfId="115" applyFont="1" applyAlignment="1">
      <alignment horizontal="centerContinuous" vertical="center" wrapText="1"/>
      <protection/>
    </xf>
    <xf numFmtId="168" fontId="6" fillId="0" borderId="0" xfId="117" applyNumberFormat="1" applyAlignment="1">
      <alignment horizontal="centerContinuous" vertical="center" wrapText="1"/>
      <protection/>
    </xf>
    <xf numFmtId="0" fontId="17" fillId="0" borderId="72" xfId="112" applyFont="1" applyBorder="1">
      <alignment/>
      <protection/>
    </xf>
    <xf numFmtId="0" fontId="22" fillId="0" borderId="38" xfId="117" applyFont="1" applyBorder="1" applyAlignment="1">
      <alignment vertical="center"/>
      <protection/>
    </xf>
    <xf numFmtId="0" fontId="23" fillId="0" borderId="73" xfId="112" applyFont="1" applyBorder="1">
      <alignment/>
      <protection/>
    </xf>
    <xf numFmtId="0" fontId="16" fillId="0" borderId="73" xfId="112" applyFont="1" applyBorder="1">
      <alignment/>
      <protection/>
    </xf>
    <xf numFmtId="0" fontId="17" fillId="0" borderId="73" xfId="112" applyFont="1" applyBorder="1">
      <alignment/>
      <protection/>
    </xf>
    <xf numFmtId="0" fontId="17" fillId="0" borderId="75" xfId="112" applyFont="1" applyBorder="1">
      <alignment/>
      <protection/>
    </xf>
    <xf numFmtId="0" fontId="16" fillId="0" borderId="77" xfId="112" applyFont="1" applyBorder="1">
      <alignment/>
      <protection/>
    </xf>
    <xf numFmtId="0" fontId="18" fillId="0" borderId="73" xfId="112" applyFont="1" applyBorder="1">
      <alignment/>
      <protection/>
    </xf>
    <xf numFmtId="0" fontId="18" fillId="0" borderId="75" xfId="112" applyFont="1" applyBorder="1">
      <alignment/>
      <protection/>
    </xf>
    <xf numFmtId="0" fontId="17" fillId="0" borderId="77" xfId="112" applyFont="1" applyBorder="1">
      <alignment/>
      <protection/>
    </xf>
    <xf numFmtId="0" fontId="6" fillId="0" borderId="77" xfId="117" applyFont="1" applyBorder="1" applyAlignment="1">
      <alignment vertical="center" wrapText="1"/>
      <protection/>
    </xf>
    <xf numFmtId="0" fontId="6" fillId="0" borderId="79" xfId="117" applyFont="1" applyBorder="1" applyAlignment="1">
      <alignment vertical="center" wrapText="1"/>
      <protection/>
    </xf>
    <xf numFmtId="0" fontId="6" fillId="0" borderId="79" xfId="117" applyBorder="1" applyAlignment="1">
      <alignment vertical="center" wrapText="1"/>
      <protection/>
    </xf>
    <xf numFmtId="0" fontId="17" fillId="0" borderId="70" xfId="112" applyFont="1" applyBorder="1">
      <alignment/>
      <protection/>
    </xf>
    <xf numFmtId="0" fontId="6" fillId="0" borderId="0" xfId="117" applyFont="1" applyAlignment="1">
      <alignment vertical="center" wrapText="1"/>
      <protection/>
    </xf>
    <xf numFmtId="168" fontId="17" fillId="0" borderId="87" xfId="112" applyNumberFormat="1" applyFont="1" applyBorder="1">
      <alignment/>
      <protection/>
    </xf>
    <xf numFmtId="168" fontId="18" fillId="0" borderId="75" xfId="112" applyNumberFormat="1" applyFont="1" applyBorder="1">
      <alignment/>
      <protection/>
    </xf>
    <xf numFmtId="0" fontId="22" fillId="0" borderId="80" xfId="117" applyFont="1" applyBorder="1" applyAlignment="1">
      <alignment horizontal="left" vertical="center"/>
      <protection/>
    </xf>
    <xf numFmtId="0" fontId="18" fillId="0" borderId="76" xfId="112" applyFont="1" applyBorder="1">
      <alignment/>
      <protection/>
    </xf>
    <xf numFmtId="0" fontId="17" fillId="0" borderId="73" xfId="117" applyFont="1" applyBorder="1" applyAlignment="1">
      <alignment vertical="center" wrapText="1"/>
      <protection/>
    </xf>
    <xf numFmtId="0" fontId="17" fillId="0" borderId="79" xfId="112" applyFont="1" applyBorder="1">
      <alignment/>
      <protection/>
    </xf>
    <xf numFmtId="0" fontId="30" fillId="0" borderId="73" xfId="117" applyFont="1" applyBorder="1" applyAlignment="1">
      <alignment vertical="center" wrapText="1"/>
      <protection/>
    </xf>
    <xf numFmtId="0" fontId="22" fillId="0" borderId="76" xfId="117" applyFont="1" applyBorder="1" applyAlignment="1">
      <alignment vertical="center" wrapText="1"/>
      <protection/>
    </xf>
    <xf numFmtId="0" fontId="14" fillId="0" borderId="76" xfId="117" applyFont="1" applyBorder="1" applyAlignment="1">
      <alignment vertical="center" wrapText="1"/>
      <protection/>
    </xf>
    <xf numFmtId="0" fontId="6" fillId="0" borderId="73" xfId="117" applyBorder="1" applyAlignment="1">
      <alignment vertical="center" wrapText="1"/>
      <protection/>
    </xf>
    <xf numFmtId="0" fontId="6" fillId="0" borderId="77" xfId="117" applyBorder="1" applyAlignment="1">
      <alignment vertical="center" wrapText="1"/>
      <protection/>
    </xf>
    <xf numFmtId="0" fontId="6" fillId="0" borderId="75" xfId="117" applyBorder="1" applyAlignment="1">
      <alignment vertical="center" wrapText="1"/>
      <protection/>
    </xf>
    <xf numFmtId="0" fontId="6" fillId="0" borderId="76" xfId="117" applyBorder="1" applyAlignment="1">
      <alignment vertical="center" wrapText="1"/>
      <protection/>
    </xf>
    <xf numFmtId="0" fontId="14" fillId="0" borderId="82" xfId="117" applyFont="1" applyBorder="1" applyAlignment="1">
      <alignment vertical="center" wrapText="1"/>
      <protection/>
    </xf>
    <xf numFmtId="0" fontId="6" fillId="0" borderId="80" xfId="117" applyBorder="1" applyAlignment="1">
      <alignment vertical="center" wrapText="1"/>
      <protection/>
    </xf>
    <xf numFmtId="0" fontId="6" fillId="0" borderId="38" xfId="117" applyBorder="1" applyAlignment="1">
      <alignment vertical="center" wrapText="1"/>
      <protection/>
    </xf>
    <xf numFmtId="0" fontId="14" fillId="0" borderId="54" xfId="117" applyFont="1" applyBorder="1" applyAlignment="1">
      <alignment vertical="center" wrapText="1"/>
      <protection/>
    </xf>
    <xf numFmtId="0" fontId="23" fillId="0" borderId="79" xfId="112" applyFont="1" applyBorder="1">
      <alignment/>
      <protection/>
    </xf>
    <xf numFmtId="0" fontId="14" fillId="0" borderId="54" xfId="117" applyFont="1" applyBorder="1" applyAlignment="1">
      <alignment vertical="center" wrapText="1"/>
      <protection/>
    </xf>
    <xf numFmtId="0" fontId="17" fillId="0" borderId="73" xfId="112" applyFont="1" applyBorder="1">
      <alignment/>
      <protection/>
    </xf>
    <xf numFmtId="0" fontId="20" fillId="0" borderId="73" xfId="112" applyFont="1" applyBorder="1">
      <alignment/>
      <protection/>
    </xf>
    <xf numFmtId="0" fontId="32" fillId="0" borderId="73" xfId="117" applyFont="1" applyBorder="1" applyAlignment="1">
      <alignment vertical="center" wrapText="1"/>
      <protection/>
    </xf>
    <xf numFmtId="0" fontId="32" fillId="0" borderId="73" xfId="112" applyFont="1" applyBorder="1">
      <alignment/>
      <protection/>
    </xf>
    <xf numFmtId="0" fontId="32" fillId="0" borderId="77" xfId="117" applyFont="1" applyBorder="1" applyAlignment="1">
      <alignment vertical="center" wrapText="1"/>
      <protection/>
    </xf>
    <xf numFmtId="0" fontId="32" fillId="0" borderId="79" xfId="117" applyFont="1" applyBorder="1" applyAlignment="1">
      <alignment vertical="center" wrapText="1"/>
      <protection/>
    </xf>
    <xf numFmtId="0" fontId="23" fillId="0" borderId="38" xfId="112" applyFont="1" applyBorder="1">
      <alignment/>
      <protection/>
    </xf>
    <xf numFmtId="0" fontId="14" fillId="0" borderId="81" xfId="117" applyFont="1" applyBorder="1" applyAlignment="1">
      <alignment vertical="center" wrapText="1"/>
      <protection/>
    </xf>
    <xf numFmtId="0" fontId="6" fillId="0" borderId="72" xfId="117" applyBorder="1" applyAlignment="1">
      <alignment vertical="center" wrapText="1"/>
      <protection/>
    </xf>
    <xf numFmtId="0" fontId="18" fillId="0" borderId="81" xfId="117" applyFont="1" applyBorder="1" applyAlignment="1">
      <alignment vertical="center" wrapText="1"/>
      <protection/>
    </xf>
    <xf numFmtId="0" fontId="32" fillId="0" borderId="68" xfId="112" applyFont="1" applyBorder="1">
      <alignment/>
      <protection/>
    </xf>
    <xf numFmtId="0" fontId="34" fillId="0" borderId="73" xfId="112" applyFont="1" applyBorder="1">
      <alignment/>
      <protection/>
    </xf>
    <xf numFmtId="0" fontId="16" fillId="0" borderId="38" xfId="112" applyFont="1" applyBorder="1">
      <alignment/>
      <protection/>
    </xf>
    <xf numFmtId="0" fontId="18" fillId="0" borderId="80" xfId="112" applyFont="1" applyBorder="1">
      <alignment/>
      <protection/>
    </xf>
    <xf numFmtId="168" fontId="15" fillId="0" borderId="30" xfId="117" applyNumberFormat="1" applyFont="1" applyBorder="1" applyAlignment="1">
      <alignment vertical="center" wrapText="1"/>
      <protection/>
    </xf>
    <xf numFmtId="0" fontId="18" fillId="0" borderId="41" xfId="112" applyFont="1" applyBorder="1">
      <alignment/>
      <protection/>
    </xf>
    <xf numFmtId="168" fontId="6" fillId="0" borderId="49" xfId="117" applyNumberFormat="1" applyFont="1" applyBorder="1" applyAlignment="1" applyProtection="1">
      <alignment vertical="center" wrapText="1"/>
      <protection locked="0"/>
    </xf>
    <xf numFmtId="168" fontId="2" fillId="0" borderId="22" xfId="112" applyNumberFormat="1" applyBorder="1">
      <alignment/>
      <protection/>
    </xf>
    <xf numFmtId="0" fontId="2" fillId="0" borderId="22" xfId="112" applyBorder="1">
      <alignment/>
      <protection/>
    </xf>
    <xf numFmtId="168" fontId="6" fillId="0" borderId="22" xfId="112" applyNumberFormat="1" applyFont="1" applyBorder="1">
      <alignment/>
      <protection/>
    </xf>
    <xf numFmtId="0" fontId="5" fillId="0" borderId="13" xfId="120" applyBorder="1" applyAlignment="1">
      <alignment vertical="center"/>
      <protection/>
    </xf>
    <xf numFmtId="0" fontId="11" fillId="0" borderId="13" xfId="119" applyFont="1" applyBorder="1" applyAlignment="1">
      <alignment horizontal="center" vertical="center"/>
      <protection/>
    </xf>
    <xf numFmtId="0" fontId="6" fillId="0" borderId="16" xfId="117" applyFont="1" applyBorder="1" applyAlignment="1">
      <alignment vertical="center" wrapText="1"/>
      <protection/>
    </xf>
    <xf numFmtId="0" fontId="6" fillId="0" borderId="80" xfId="117" applyFont="1" applyBorder="1" applyAlignment="1">
      <alignment vertical="center" wrapText="1"/>
      <protection/>
    </xf>
    <xf numFmtId="168" fontId="6" fillId="0" borderId="56" xfId="117" applyNumberFormat="1" applyFont="1" applyBorder="1" applyAlignment="1" applyProtection="1">
      <alignment vertical="center" wrapText="1"/>
      <protection locked="0"/>
    </xf>
    <xf numFmtId="0" fontId="17" fillId="0" borderId="63" xfId="117" applyFont="1" applyBorder="1" applyAlignment="1">
      <alignment horizontal="center" vertical="center" wrapText="1"/>
      <protection/>
    </xf>
    <xf numFmtId="0" fontId="17" fillId="0" borderId="57" xfId="117" applyFont="1" applyBorder="1" applyAlignment="1">
      <alignment horizontal="center" vertical="center" wrapText="1"/>
      <protection/>
    </xf>
    <xf numFmtId="168" fontId="17" fillId="0" borderId="58" xfId="112" applyNumberFormat="1" applyFont="1" applyBorder="1">
      <alignment/>
      <protection/>
    </xf>
    <xf numFmtId="0" fontId="6" fillId="0" borderId="82" xfId="117" applyFont="1" applyBorder="1" applyAlignment="1">
      <alignment vertical="center" wrapText="1"/>
      <protection/>
    </xf>
    <xf numFmtId="168" fontId="6" fillId="0" borderId="58" xfId="117" applyNumberFormat="1" applyFont="1" applyBorder="1" applyAlignment="1" applyProtection="1">
      <alignment vertical="center" wrapText="1"/>
      <protection locked="0"/>
    </xf>
    <xf numFmtId="0" fontId="6" fillId="0" borderId="87" xfId="117" applyBorder="1" applyAlignment="1">
      <alignment vertical="center" wrapText="1"/>
      <protection/>
    </xf>
    <xf numFmtId="0" fontId="14" fillId="0" borderId="13" xfId="117" applyFont="1" applyBorder="1" applyAlignment="1">
      <alignment vertical="center" wrapText="1"/>
      <protection/>
    </xf>
    <xf numFmtId="168" fontId="17" fillId="0" borderId="57" xfId="117" applyNumberFormat="1" applyFont="1" applyBorder="1" applyAlignment="1" applyProtection="1">
      <alignment vertical="center" wrapText="1"/>
      <protection locked="0"/>
    </xf>
    <xf numFmtId="0" fontId="6" fillId="0" borderId="50" xfId="117" applyFont="1" applyBorder="1" applyAlignment="1" applyProtection="1">
      <alignment horizontal="right" vertical="center" wrapText="1"/>
      <protection locked="0"/>
    </xf>
    <xf numFmtId="0" fontId="6" fillId="0" borderId="38" xfId="117" applyFont="1" applyBorder="1" applyAlignment="1">
      <alignment vertical="center" wrapText="1"/>
      <protection/>
    </xf>
    <xf numFmtId="168" fontId="6" fillId="0" borderId="36" xfId="117" applyNumberFormat="1" applyFont="1" applyBorder="1" applyAlignment="1" applyProtection="1">
      <alignment vertical="center" wrapText="1"/>
      <protection locked="0"/>
    </xf>
    <xf numFmtId="168" fontId="17" fillId="0" borderId="44" xfId="117" applyNumberFormat="1" applyFont="1" applyBorder="1" applyAlignment="1" applyProtection="1">
      <alignment horizontal="left" vertical="center" wrapText="1"/>
      <protection locked="0"/>
    </xf>
    <xf numFmtId="0" fontId="9" fillId="0" borderId="21" xfId="119" applyFont="1" applyBorder="1" applyAlignment="1">
      <alignment vertical="center"/>
      <protection/>
    </xf>
    <xf numFmtId="168" fontId="17" fillId="0" borderId="0" xfId="112" applyNumberFormat="1" applyFont="1">
      <alignment/>
      <protection/>
    </xf>
    <xf numFmtId="0" fontId="46" fillId="0" borderId="44" xfId="115" applyFont="1" applyBorder="1" quotePrefix="1">
      <alignment/>
      <protection/>
    </xf>
    <xf numFmtId="0" fontId="46" fillId="0" borderId="43" xfId="115" applyFont="1" applyBorder="1" quotePrefix="1">
      <alignment/>
      <protection/>
    </xf>
    <xf numFmtId="0" fontId="17" fillId="0" borderId="50" xfId="112" applyFont="1" applyBorder="1">
      <alignment/>
      <protection/>
    </xf>
    <xf numFmtId="168" fontId="18" fillId="0" borderId="78" xfId="112" applyNumberFormat="1" applyFont="1" applyBorder="1">
      <alignment/>
      <protection/>
    </xf>
    <xf numFmtId="168" fontId="17" fillId="0" borderId="68" xfId="112" applyNumberFormat="1" applyFont="1" applyBorder="1">
      <alignment/>
      <protection/>
    </xf>
    <xf numFmtId="0" fontId="14" fillId="0" borderId="16" xfId="117" applyFont="1" applyBorder="1" applyAlignment="1" applyProtection="1">
      <alignment horizontal="left" vertical="center"/>
      <protection locked="0"/>
    </xf>
    <xf numFmtId="0" fontId="22" fillId="0" borderId="14" xfId="117" applyFont="1" applyBorder="1" applyAlignment="1">
      <alignment horizontal="center" vertical="center" wrapText="1"/>
      <protection/>
    </xf>
    <xf numFmtId="168" fontId="28" fillId="0" borderId="22" xfId="117" applyNumberFormat="1" applyFont="1" applyBorder="1" applyAlignment="1">
      <alignment vertical="center" wrapText="1"/>
      <protection/>
    </xf>
    <xf numFmtId="0" fontId="6" fillId="0" borderId="31" xfId="117" applyBorder="1" applyAlignment="1">
      <alignment vertical="center" wrapText="1"/>
      <protection/>
    </xf>
    <xf numFmtId="0" fontId="28" fillId="0" borderId="24" xfId="117" applyFont="1" applyBorder="1" applyAlignment="1">
      <alignment vertical="center" wrapText="1"/>
      <protection/>
    </xf>
    <xf numFmtId="0" fontId="14" fillId="0" borderId="25" xfId="117" applyFont="1" applyBorder="1" applyAlignment="1">
      <alignment horizontal="center" vertical="center" wrapText="1"/>
      <protection/>
    </xf>
    <xf numFmtId="0" fontId="6" fillId="0" borderId="86" xfId="117" applyBorder="1" applyAlignment="1">
      <alignment vertical="center" wrapText="1"/>
      <protection/>
    </xf>
    <xf numFmtId="0" fontId="14" fillId="0" borderId="22" xfId="117" applyFont="1" applyBorder="1" applyAlignment="1">
      <alignment vertical="center" wrapText="1"/>
      <protection/>
    </xf>
    <xf numFmtId="0" fontId="18" fillId="0" borderId="54" xfId="117" applyFont="1" applyBorder="1" applyAlignment="1">
      <alignment vertical="center" wrapText="1"/>
      <protection/>
    </xf>
    <xf numFmtId="0" fontId="23" fillId="0" borderId="17" xfId="112" applyFont="1" applyBorder="1">
      <alignment/>
      <protection/>
    </xf>
    <xf numFmtId="0" fontId="23" fillId="0" borderId="76" xfId="112" applyFont="1" applyBorder="1">
      <alignment/>
      <protection/>
    </xf>
    <xf numFmtId="0" fontId="14" fillId="0" borderId="66" xfId="117" applyFont="1" applyBorder="1" applyAlignment="1">
      <alignment horizontal="center" vertical="center" wrapText="1"/>
      <protection/>
    </xf>
    <xf numFmtId="0" fontId="14" fillId="0" borderId="36" xfId="117" applyFont="1" applyBorder="1" applyAlignment="1">
      <alignment horizontal="center" vertical="center" wrapText="1"/>
      <protection/>
    </xf>
    <xf numFmtId="0" fontId="6" fillId="0" borderId="15" xfId="117" applyBorder="1" applyAlignment="1">
      <alignment vertical="center" wrapText="1"/>
      <protection/>
    </xf>
    <xf numFmtId="0" fontId="19" fillId="0" borderId="15" xfId="117" applyFont="1" applyBorder="1" applyAlignment="1">
      <alignment vertical="center" wrapText="1"/>
      <protection/>
    </xf>
    <xf numFmtId="0" fontId="6" fillId="0" borderId="45" xfId="117" applyBorder="1" applyAlignment="1">
      <alignment vertical="center" wrapText="1"/>
      <protection/>
    </xf>
    <xf numFmtId="0" fontId="22" fillId="0" borderId="51" xfId="117" applyFont="1" applyBorder="1" applyAlignment="1">
      <alignment horizontal="left" vertical="center" wrapText="1"/>
      <protection/>
    </xf>
    <xf numFmtId="0" fontId="6" fillId="0" borderId="49" xfId="117" applyBorder="1" applyAlignment="1">
      <alignment vertical="center" wrapText="1"/>
      <protection/>
    </xf>
    <xf numFmtId="0" fontId="28" fillId="0" borderId="18" xfId="117" applyFont="1" applyBorder="1" applyAlignment="1">
      <alignment vertical="center" wrapText="1"/>
      <protection/>
    </xf>
    <xf numFmtId="0" fontId="22" fillId="0" borderId="18" xfId="117" applyFont="1" applyBorder="1" applyAlignment="1">
      <alignment horizontal="left" vertical="center" wrapText="1"/>
      <protection/>
    </xf>
    <xf numFmtId="0" fontId="13" fillId="0" borderId="23" xfId="117" applyFont="1" applyBorder="1" applyAlignment="1">
      <alignment vertical="center" wrapText="1"/>
      <protection/>
    </xf>
    <xf numFmtId="0" fontId="13" fillId="0" borderId="22" xfId="117" applyFont="1" applyBorder="1" applyAlignment="1">
      <alignment vertical="center" wrapText="1"/>
      <protection/>
    </xf>
    <xf numFmtId="0" fontId="17" fillId="0" borderId="21" xfId="112" applyFont="1" applyBorder="1">
      <alignment/>
      <protection/>
    </xf>
    <xf numFmtId="0" fontId="2" fillId="0" borderId="29" xfId="112" applyBorder="1">
      <alignment/>
      <protection/>
    </xf>
    <xf numFmtId="0" fontId="2" fillId="0" borderId="21" xfId="112" applyBorder="1">
      <alignment/>
      <protection/>
    </xf>
    <xf numFmtId="0" fontId="17" fillId="0" borderId="23" xfId="112" applyFont="1" applyBorder="1">
      <alignment/>
      <protection/>
    </xf>
    <xf numFmtId="0" fontId="17" fillId="0" borderId="53" xfId="112" applyFont="1" applyBorder="1">
      <alignment/>
      <protection/>
    </xf>
    <xf numFmtId="0" fontId="17" fillId="0" borderId="25" xfId="112" applyFont="1" applyBorder="1">
      <alignment/>
      <protection/>
    </xf>
    <xf numFmtId="0" fontId="17" fillId="0" borderId="32" xfId="112" applyFont="1" applyBorder="1">
      <alignment/>
      <protection/>
    </xf>
    <xf numFmtId="0" fontId="17" fillId="0" borderId="29" xfId="112" applyFont="1" applyBorder="1">
      <alignment/>
      <protection/>
    </xf>
    <xf numFmtId="0" fontId="2" fillId="0" borderId="53" xfId="112" applyBorder="1">
      <alignment/>
      <protection/>
    </xf>
    <xf numFmtId="168" fontId="17" fillId="0" borderId="15" xfId="112" applyNumberFormat="1" applyFont="1" applyBorder="1">
      <alignment/>
      <protection/>
    </xf>
    <xf numFmtId="0" fontId="14" fillId="0" borderId="35" xfId="117" applyFont="1" applyBorder="1" applyAlignment="1">
      <alignment vertical="center"/>
      <protection/>
    </xf>
    <xf numFmtId="0" fontId="29" fillId="0" borderId="43" xfId="117" applyFont="1" applyBorder="1" applyAlignment="1">
      <alignment horizontal="center" vertical="center" wrapText="1"/>
      <protection/>
    </xf>
    <xf numFmtId="0" fontId="29" fillId="0" borderId="13" xfId="117" applyFont="1" applyBorder="1" applyAlignment="1">
      <alignment horizontal="center" vertical="center" wrapText="1"/>
      <protection/>
    </xf>
    <xf numFmtId="168" fontId="17" fillId="0" borderId="41" xfId="117" applyNumberFormat="1" applyFont="1" applyBorder="1" applyAlignment="1" applyProtection="1">
      <alignment vertical="center" wrapText="1"/>
      <protection locked="0"/>
    </xf>
    <xf numFmtId="0" fontId="17" fillId="0" borderId="13" xfId="112" applyFont="1" applyBorder="1">
      <alignment/>
      <protection/>
    </xf>
    <xf numFmtId="0" fontId="15" fillId="0" borderId="19" xfId="117" applyFont="1" applyBorder="1" applyAlignment="1">
      <alignment vertical="center" wrapText="1"/>
      <protection/>
    </xf>
    <xf numFmtId="168" fontId="18" fillId="0" borderId="13" xfId="112" applyNumberFormat="1" applyFont="1" applyBorder="1">
      <alignment/>
      <protection/>
    </xf>
    <xf numFmtId="168" fontId="18" fillId="0" borderId="74" xfId="112" applyNumberFormat="1" applyFont="1" applyBorder="1">
      <alignment/>
      <protection/>
    </xf>
    <xf numFmtId="0" fontId="20" fillId="0" borderId="16" xfId="112" applyFont="1" applyBorder="1">
      <alignment/>
      <protection/>
    </xf>
    <xf numFmtId="0" fontId="52" fillId="0" borderId="31" xfId="117" applyFont="1" applyBorder="1" applyAlignment="1">
      <alignment horizontal="center" vertical="center" wrapText="1"/>
      <protection/>
    </xf>
    <xf numFmtId="9" fontId="14" fillId="0" borderId="25" xfId="132" applyFont="1" applyBorder="1" applyAlignment="1" applyProtection="1">
      <alignment horizontal="center" vertical="center" wrapText="1"/>
      <protection locked="0"/>
    </xf>
    <xf numFmtId="0" fontId="14" fillId="0" borderId="14" xfId="117" applyFont="1" applyBorder="1" applyAlignment="1" applyProtection="1">
      <alignment horizontal="center" vertical="center" wrapText="1"/>
      <protection locked="0"/>
    </xf>
    <xf numFmtId="0" fontId="6" fillId="0" borderId="25" xfId="117" applyFont="1" applyBorder="1" applyAlignment="1" applyProtection="1">
      <alignment horizontal="center" vertical="center" wrapText="1"/>
      <protection locked="0"/>
    </xf>
    <xf numFmtId="0" fontId="14" fillId="0" borderId="21" xfId="117" applyFont="1" applyBorder="1" applyAlignment="1" applyProtection="1">
      <alignment horizontal="center" vertical="center" wrapText="1"/>
      <protection locked="0"/>
    </xf>
    <xf numFmtId="0" fontId="52" fillId="0" borderId="91" xfId="117" applyFont="1" applyBorder="1" applyAlignment="1">
      <alignment horizontal="center" vertical="center" wrapText="1"/>
      <protection/>
    </xf>
    <xf numFmtId="168" fontId="17" fillId="0" borderId="31" xfId="117" applyNumberFormat="1" applyFont="1" applyBorder="1" applyAlignment="1" applyProtection="1">
      <alignment vertical="center" wrapText="1"/>
      <protection locked="0"/>
    </xf>
    <xf numFmtId="0" fontId="6" fillId="0" borderId="24" xfId="117" applyBorder="1" applyAlignment="1" applyProtection="1">
      <alignment vertical="center" wrapText="1"/>
      <protection locked="0"/>
    </xf>
    <xf numFmtId="168" fontId="2" fillId="0" borderId="24" xfId="112" applyNumberFormat="1" applyBorder="1">
      <alignment/>
      <protection/>
    </xf>
    <xf numFmtId="168" fontId="6" fillId="0" borderId="14" xfId="117" applyNumberFormat="1" applyBorder="1" applyAlignment="1" applyProtection="1">
      <alignment vertical="center" wrapText="1"/>
      <protection locked="0"/>
    </xf>
    <xf numFmtId="168" fontId="18" fillId="0" borderId="33" xfId="117" applyNumberFormat="1" applyFont="1" applyBorder="1" applyAlignment="1" applyProtection="1">
      <alignment vertical="center" wrapText="1"/>
      <protection locked="0"/>
    </xf>
    <xf numFmtId="0" fontId="40" fillId="0" borderId="31" xfId="115" applyFont="1" applyBorder="1" applyAlignment="1">
      <alignment horizontal="center" vertical="center" wrapText="1"/>
      <protection/>
    </xf>
    <xf numFmtId="168" fontId="40" fillId="0" borderId="24" xfId="115" applyNumberFormat="1" applyFont="1" applyBorder="1">
      <alignment/>
      <protection/>
    </xf>
    <xf numFmtId="0" fontId="2" fillId="0" borderId="50" xfId="112" applyBorder="1">
      <alignment/>
      <protection/>
    </xf>
    <xf numFmtId="0" fontId="2" fillId="0" borderId="70" xfId="112" applyBorder="1">
      <alignment/>
      <protection/>
    </xf>
    <xf numFmtId="0" fontId="6" fillId="0" borderId="89" xfId="117" applyBorder="1" applyAlignment="1">
      <alignment vertical="center" wrapText="1"/>
      <protection/>
    </xf>
    <xf numFmtId="0" fontId="6" fillId="0" borderId="20" xfId="117" applyBorder="1" applyAlignment="1">
      <alignment vertical="center" wrapText="1"/>
      <protection/>
    </xf>
    <xf numFmtId="168" fontId="18" fillId="0" borderId="33" xfId="117" applyNumberFormat="1" applyFont="1" applyBorder="1" applyAlignment="1" applyProtection="1">
      <alignment vertical="center" wrapText="1"/>
      <protection locked="0"/>
    </xf>
    <xf numFmtId="0" fontId="17" fillId="0" borderId="87" xfId="112" applyFont="1" applyBorder="1">
      <alignment/>
      <protection/>
    </xf>
    <xf numFmtId="0" fontId="32" fillId="0" borderId="26" xfId="112" applyFont="1" applyBorder="1">
      <alignment/>
      <protection/>
    </xf>
    <xf numFmtId="0" fontId="2" fillId="0" borderId="20" xfId="112" applyBorder="1">
      <alignment/>
      <protection/>
    </xf>
    <xf numFmtId="0" fontId="17" fillId="0" borderId="20" xfId="112" applyFont="1" applyBorder="1">
      <alignment/>
      <protection/>
    </xf>
    <xf numFmtId="9" fontId="28" fillId="0" borderId="19" xfId="132" applyFont="1" applyBorder="1" applyAlignment="1">
      <alignment vertical="center" wrapText="1"/>
    </xf>
    <xf numFmtId="0" fontId="18" fillId="0" borderId="87" xfId="112" applyFont="1" applyBorder="1">
      <alignment/>
      <protection/>
    </xf>
    <xf numFmtId="0" fontId="22" fillId="0" borderId="70" xfId="117" applyFont="1" applyBorder="1" applyAlignment="1">
      <alignment horizontal="left" vertical="center" wrapText="1"/>
      <protection/>
    </xf>
    <xf numFmtId="0" fontId="19" fillId="0" borderId="68" xfId="117" applyFont="1" applyBorder="1" applyAlignment="1">
      <alignment vertical="center" wrapText="1"/>
      <protection/>
    </xf>
    <xf numFmtId="0" fontId="19" fillId="0" borderId="72" xfId="117" applyFont="1" applyBorder="1" applyAlignment="1">
      <alignment vertical="center" wrapText="1"/>
      <protection/>
    </xf>
    <xf numFmtId="0" fontId="28" fillId="0" borderId="70" xfId="117" applyFont="1" applyBorder="1" applyAlignment="1">
      <alignment vertical="center" wrapText="1"/>
      <protection/>
    </xf>
    <xf numFmtId="0" fontId="28" fillId="0" borderId="68" xfId="117" applyFont="1" applyBorder="1" applyAlignment="1">
      <alignment vertical="center" wrapText="1"/>
      <protection/>
    </xf>
    <xf numFmtId="0" fontId="28" fillId="0" borderId="72" xfId="117" applyFont="1" applyBorder="1" applyAlignment="1">
      <alignment vertical="center" wrapText="1"/>
      <protection/>
    </xf>
    <xf numFmtId="0" fontId="6" fillId="0" borderId="88" xfId="117" applyBorder="1" applyAlignment="1">
      <alignment vertical="center" wrapText="1"/>
      <protection/>
    </xf>
    <xf numFmtId="168" fontId="14" fillId="0" borderId="30" xfId="117" applyNumberFormat="1" applyFont="1" applyBorder="1" applyAlignment="1" applyProtection="1">
      <alignment vertical="center" wrapText="1"/>
      <protection locked="0"/>
    </xf>
    <xf numFmtId="0" fontId="6" fillId="0" borderId="90" xfId="117" applyBorder="1" applyAlignment="1">
      <alignment vertical="center" wrapText="1"/>
      <protection/>
    </xf>
    <xf numFmtId="0" fontId="22" fillId="0" borderId="31" xfId="117" applyFont="1" applyBorder="1" applyAlignment="1">
      <alignment horizontal="left" vertical="center" wrapText="1"/>
      <protection/>
    </xf>
    <xf numFmtId="9" fontId="6" fillId="0" borderId="14" xfId="132" applyFont="1" applyBorder="1" applyAlignment="1">
      <alignment vertical="center" wrapText="1"/>
    </xf>
    <xf numFmtId="9" fontId="6" fillId="0" borderId="22" xfId="132" applyFont="1" applyBorder="1" applyAlignment="1">
      <alignment vertical="center" wrapText="1"/>
    </xf>
    <xf numFmtId="9" fontId="6" fillId="0" borderId="33" xfId="132" applyFont="1" applyBorder="1" applyAlignment="1">
      <alignment vertical="center" wrapText="1"/>
    </xf>
    <xf numFmtId="9" fontId="6" fillId="0" borderId="28" xfId="132" applyFont="1" applyBorder="1" applyAlignment="1">
      <alignment vertical="center" wrapText="1"/>
    </xf>
    <xf numFmtId="9" fontId="6" fillId="0" borderId="24" xfId="132" applyFont="1" applyBorder="1" applyAlignment="1">
      <alignment vertical="center" wrapText="1"/>
    </xf>
    <xf numFmtId="9" fontId="6" fillId="0" borderId="19" xfId="132" applyFont="1" applyBorder="1" applyAlignment="1">
      <alignment vertical="center" wrapText="1"/>
    </xf>
    <xf numFmtId="0" fontId="28" fillId="0" borderId="54" xfId="117" applyFont="1" applyBorder="1" applyAlignment="1">
      <alignment vertical="center" wrapText="1"/>
      <protection/>
    </xf>
    <xf numFmtId="168" fontId="32" fillId="0" borderId="27" xfId="112" applyNumberFormat="1" applyFont="1" applyBorder="1">
      <alignment/>
      <protection/>
    </xf>
    <xf numFmtId="9" fontId="6" fillId="0" borderId="31" xfId="132" applyFont="1" applyBorder="1" applyAlignment="1">
      <alignment vertical="center" wrapText="1"/>
    </xf>
    <xf numFmtId="9" fontId="6" fillId="0" borderId="20" xfId="132" applyFont="1" applyBorder="1" applyAlignment="1">
      <alignment vertical="center" wrapText="1"/>
    </xf>
    <xf numFmtId="9" fontId="22" fillId="0" borderId="19" xfId="132" applyFont="1" applyBorder="1" applyAlignment="1">
      <alignment vertical="center" wrapText="1"/>
    </xf>
    <xf numFmtId="0" fontId="22" fillId="0" borderId="84" xfId="117" applyFont="1" applyBorder="1" applyAlignment="1">
      <alignment horizontal="left" vertical="center" wrapText="1"/>
      <protection/>
    </xf>
    <xf numFmtId="0" fontId="19" fillId="0" borderId="74" xfId="117" applyFont="1" applyBorder="1" applyAlignment="1">
      <alignment vertical="center" wrapText="1"/>
      <protection/>
    </xf>
    <xf numFmtId="0" fontId="6" fillId="0" borderId="74" xfId="117" applyBorder="1" applyAlignment="1">
      <alignment vertical="center" wrapText="1"/>
      <protection/>
    </xf>
    <xf numFmtId="0" fontId="6" fillId="0" borderId="84" xfId="117" applyBorder="1" applyAlignment="1">
      <alignment vertical="center" wrapText="1"/>
      <protection/>
    </xf>
    <xf numFmtId="168" fontId="17" fillId="0" borderId="74" xfId="112" applyNumberFormat="1" applyFont="1" applyBorder="1">
      <alignment/>
      <protection/>
    </xf>
    <xf numFmtId="168" fontId="18" fillId="0" borderId="55" xfId="112" applyNumberFormat="1" applyFont="1" applyBorder="1">
      <alignment/>
      <protection/>
    </xf>
    <xf numFmtId="168" fontId="18" fillId="0" borderId="37" xfId="112" applyNumberFormat="1" applyFont="1" applyBorder="1">
      <alignment/>
      <protection/>
    </xf>
    <xf numFmtId="0" fontId="28" fillId="0" borderId="55" xfId="117" applyFont="1" applyBorder="1" applyAlignment="1">
      <alignment vertical="center" wrapText="1"/>
      <protection/>
    </xf>
    <xf numFmtId="0" fontId="22" fillId="0" borderId="55" xfId="117" applyFont="1" applyBorder="1" applyAlignment="1">
      <alignment horizontal="left" vertical="center" wrapText="1"/>
      <protection/>
    </xf>
    <xf numFmtId="9" fontId="14" fillId="0" borderId="14" xfId="132" applyFont="1" applyBorder="1" applyAlignment="1">
      <alignment vertical="center" wrapText="1"/>
    </xf>
    <xf numFmtId="9" fontId="14" fillId="0" borderId="22" xfId="132" applyFont="1" applyBorder="1" applyAlignment="1">
      <alignment vertical="center" wrapText="1"/>
    </xf>
    <xf numFmtId="168" fontId="22" fillId="0" borderId="30" xfId="117" applyNumberFormat="1" applyFont="1" applyBorder="1" applyAlignment="1">
      <alignment vertical="center" wrapText="1"/>
      <protection/>
    </xf>
    <xf numFmtId="9" fontId="6" fillId="0" borderId="19" xfId="132" applyFont="1" applyBorder="1" applyAlignment="1">
      <alignment vertical="center" wrapText="1"/>
    </xf>
    <xf numFmtId="168" fontId="14" fillId="0" borderId="14" xfId="117" applyNumberFormat="1" applyFont="1" applyBorder="1" applyAlignment="1" applyProtection="1">
      <alignment vertical="center" wrapText="1"/>
      <protection locked="0"/>
    </xf>
    <xf numFmtId="9" fontId="6" fillId="0" borderId="22" xfId="132" applyFont="1" applyBorder="1" applyAlignment="1">
      <alignment vertical="center" wrapText="1"/>
    </xf>
    <xf numFmtId="9" fontId="6" fillId="0" borderId="28" xfId="132" applyFont="1" applyBorder="1" applyAlignment="1">
      <alignment vertical="center" wrapText="1"/>
    </xf>
    <xf numFmtId="9" fontId="6" fillId="0" borderId="24" xfId="132" applyFont="1" applyBorder="1" applyAlignment="1">
      <alignment vertical="center" wrapText="1"/>
    </xf>
    <xf numFmtId="168" fontId="18" fillId="0" borderId="28" xfId="112" applyNumberFormat="1" applyFont="1" applyBorder="1">
      <alignment/>
      <protection/>
    </xf>
    <xf numFmtId="168" fontId="14" fillId="0" borderId="33" xfId="117" applyNumberFormat="1" applyFont="1" applyBorder="1" applyAlignment="1" applyProtection="1">
      <alignment vertical="center" wrapText="1"/>
      <protection locked="0"/>
    </xf>
    <xf numFmtId="9" fontId="14" fillId="0" borderId="19" xfId="132" applyFont="1" applyBorder="1" applyAlignment="1">
      <alignment vertical="center" wrapText="1"/>
    </xf>
    <xf numFmtId="9" fontId="14" fillId="0" borderId="14" xfId="132" applyFont="1" applyBorder="1" applyAlignment="1">
      <alignment vertical="center" wrapText="1"/>
    </xf>
    <xf numFmtId="0" fontId="15" fillId="0" borderId="14" xfId="117" applyFont="1" applyBorder="1" applyAlignment="1">
      <alignment vertical="center" wrapText="1"/>
      <protection/>
    </xf>
    <xf numFmtId="0" fontId="27" fillId="0" borderId="24" xfId="117" applyFont="1" applyBorder="1" applyAlignment="1">
      <alignment vertical="center" wrapText="1"/>
      <protection/>
    </xf>
    <xf numFmtId="9" fontId="14" fillId="0" borderId="20" xfId="132" applyFont="1" applyBorder="1" applyAlignment="1">
      <alignment vertical="center" wrapText="1"/>
    </xf>
    <xf numFmtId="0" fontId="15" fillId="0" borderId="20" xfId="117" applyFont="1" applyBorder="1" applyAlignment="1">
      <alignment vertical="center" wrapText="1"/>
      <protection/>
    </xf>
    <xf numFmtId="9" fontId="14" fillId="0" borderId="33" xfId="132" applyFont="1" applyBorder="1" applyAlignment="1">
      <alignment vertical="center" wrapText="1"/>
    </xf>
    <xf numFmtId="0" fontId="14" fillId="0" borderId="24" xfId="117" applyFont="1" applyBorder="1" applyAlignment="1">
      <alignment vertical="center" wrapText="1"/>
      <protection/>
    </xf>
    <xf numFmtId="0" fontId="14" fillId="0" borderId="20" xfId="117" applyFont="1" applyBorder="1" applyAlignment="1">
      <alignment vertical="center" wrapText="1"/>
      <protection/>
    </xf>
    <xf numFmtId="0" fontId="14" fillId="0" borderId="33" xfId="117" applyFont="1" applyBorder="1" applyAlignment="1">
      <alignment vertical="center" wrapText="1"/>
      <protection/>
    </xf>
    <xf numFmtId="9" fontId="14" fillId="0" borderId="33" xfId="132" applyFont="1" applyBorder="1" applyAlignment="1">
      <alignment vertical="center" wrapText="1"/>
    </xf>
    <xf numFmtId="168" fontId="14" fillId="0" borderId="20" xfId="117" applyNumberFormat="1" applyFont="1" applyBorder="1" applyAlignment="1">
      <alignment vertical="center" wrapText="1"/>
      <protection/>
    </xf>
    <xf numFmtId="9" fontId="14" fillId="0" borderId="20" xfId="132" applyFont="1" applyBorder="1" applyAlignment="1">
      <alignment vertical="center" wrapText="1"/>
    </xf>
    <xf numFmtId="168" fontId="14" fillId="0" borderId="91" xfId="117" applyNumberFormat="1" applyFont="1" applyBorder="1" applyAlignment="1">
      <alignment vertical="center" wrapText="1"/>
      <protection/>
    </xf>
    <xf numFmtId="9" fontId="14" fillId="0" borderId="91" xfId="132" applyFont="1" applyBorder="1" applyAlignment="1">
      <alignment vertical="center" wrapText="1"/>
    </xf>
    <xf numFmtId="0" fontId="6" fillId="0" borderId="91" xfId="117" applyBorder="1" applyAlignment="1">
      <alignment vertical="center" wrapText="1"/>
      <protection/>
    </xf>
    <xf numFmtId="0" fontId="17" fillId="0" borderId="31" xfId="117" applyFont="1" applyBorder="1" applyAlignment="1">
      <alignment vertical="center" wrapText="1"/>
      <protection/>
    </xf>
    <xf numFmtId="9" fontId="6" fillId="0" borderId="31" xfId="132" applyFont="1" applyBorder="1" applyAlignment="1">
      <alignment vertical="center" wrapText="1"/>
    </xf>
    <xf numFmtId="168" fontId="6" fillId="0" borderId="53" xfId="117" applyNumberFormat="1" applyBorder="1" applyAlignment="1" applyProtection="1">
      <alignment vertical="center" wrapText="1"/>
      <protection locked="0"/>
    </xf>
    <xf numFmtId="0" fontId="14" fillId="0" borderId="90" xfId="117" applyFont="1" applyBorder="1" applyAlignment="1">
      <alignment horizontal="center" vertical="center" wrapText="1"/>
      <protection/>
    </xf>
    <xf numFmtId="0" fontId="17" fillId="0" borderId="90" xfId="112" applyFont="1" applyBorder="1">
      <alignment/>
      <protection/>
    </xf>
    <xf numFmtId="168" fontId="2" fillId="0" borderId="54" xfId="112" applyNumberFormat="1" applyBorder="1">
      <alignment/>
      <protection/>
    </xf>
    <xf numFmtId="168" fontId="2" fillId="0" borderId="70" xfId="112" applyNumberFormat="1" applyBorder="1">
      <alignment/>
      <protection/>
    </xf>
    <xf numFmtId="168" fontId="2" fillId="0" borderId="68" xfId="112" applyNumberFormat="1" applyBorder="1">
      <alignment/>
      <protection/>
    </xf>
    <xf numFmtId="0" fontId="18" fillId="0" borderId="31" xfId="112" applyFont="1" applyBorder="1" applyAlignment="1">
      <alignment horizontal="center" vertical="center"/>
      <protection/>
    </xf>
    <xf numFmtId="9" fontId="17" fillId="0" borderId="14" xfId="132" applyFont="1" applyBorder="1" applyAlignment="1">
      <alignment/>
    </xf>
    <xf numFmtId="9" fontId="17" fillId="0" borderId="22" xfId="132" applyFont="1" applyBorder="1" applyAlignment="1">
      <alignment/>
    </xf>
    <xf numFmtId="9" fontId="18" fillId="0" borderId="19" xfId="132" applyFont="1" applyBorder="1" applyAlignment="1">
      <alignment/>
    </xf>
    <xf numFmtId="9" fontId="17" fillId="0" borderId="33" xfId="132" applyFont="1" applyBorder="1" applyAlignment="1">
      <alignment/>
    </xf>
    <xf numFmtId="9" fontId="17" fillId="0" borderId="19" xfId="132" applyFont="1" applyBorder="1" applyAlignment="1">
      <alignment/>
    </xf>
    <xf numFmtId="9" fontId="17" fillId="0" borderId="28" xfId="132" applyFont="1" applyBorder="1" applyAlignment="1">
      <alignment/>
    </xf>
    <xf numFmtId="9" fontId="23" fillId="0" borderId="24" xfId="132" applyFont="1" applyBorder="1" applyAlignment="1">
      <alignment/>
    </xf>
    <xf numFmtId="9" fontId="18" fillId="0" borderId="31" xfId="132" applyFont="1" applyBorder="1" applyAlignment="1">
      <alignment/>
    </xf>
    <xf numFmtId="0" fontId="14" fillId="0" borderId="85" xfId="117" applyFont="1" applyBorder="1" applyAlignment="1" applyProtection="1">
      <alignment horizontal="center" vertical="center" wrapText="1"/>
      <protection locked="0"/>
    </xf>
    <xf numFmtId="168" fontId="17" fillId="0" borderId="71" xfId="117" applyNumberFormat="1" applyFont="1" applyBorder="1" applyAlignment="1" applyProtection="1">
      <alignment horizontal="right" vertical="center" wrapText="1"/>
      <protection locked="0"/>
    </xf>
    <xf numFmtId="0" fontId="14" fillId="0" borderId="27" xfId="117" applyFont="1" applyBorder="1" applyAlignment="1" applyProtection="1">
      <alignment horizontal="center" vertical="center" wrapText="1"/>
      <protection locked="0"/>
    </xf>
    <xf numFmtId="168" fontId="17" fillId="0" borderId="71" xfId="117" applyNumberFormat="1" applyFont="1" applyBorder="1" applyAlignment="1" applyProtection="1">
      <alignment vertical="center" wrapText="1"/>
      <protection locked="0"/>
    </xf>
    <xf numFmtId="168" fontId="17" fillId="0" borderId="65" xfId="117" applyNumberFormat="1" applyFont="1" applyBorder="1" applyAlignment="1" applyProtection="1">
      <alignment vertical="center" wrapText="1"/>
      <protection locked="0"/>
    </xf>
    <xf numFmtId="168" fontId="23" fillId="0" borderId="30" xfId="117" applyNumberFormat="1" applyFont="1" applyBorder="1" applyAlignment="1">
      <alignment vertical="center" wrapText="1"/>
      <protection/>
    </xf>
    <xf numFmtId="0" fontId="14" fillId="0" borderId="31" xfId="117" applyFont="1" applyBorder="1" applyAlignment="1" applyProtection="1">
      <alignment horizontal="center" vertical="center" wrapText="1"/>
      <protection locked="0"/>
    </xf>
    <xf numFmtId="9" fontId="6" fillId="0" borderId="14" xfId="132" applyFont="1" applyBorder="1" applyAlignment="1" applyProtection="1">
      <alignment horizontal="center" vertical="center" wrapText="1"/>
      <protection locked="0"/>
    </xf>
    <xf numFmtId="9" fontId="6" fillId="0" borderId="22" xfId="132" applyFont="1" applyBorder="1" applyAlignment="1" applyProtection="1">
      <alignment horizontal="center" vertical="center" wrapText="1"/>
      <protection locked="0"/>
    </xf>
    <xf numFmtId="9" fontId="14" fillId="0" borderId="19" xfId="132" applyFont="1" applyBorder="1" applyAlignment="1" applyProtection="1">
      <alignment horizontal="center" vertical="center" wrapText="1"/>
      <protection locked="0"/>
    </xf>
    <xf numFmtId="9" fontId="6" fillId="0" borderId="33" xfId="132" applyFont="1" applyBorder="1" applyAlignment="1" applyProtection="1">
      <alignment horizontal="center" vertical="center" wrapText="1"/>
      <protection locked="0"/>
    </xf>
    <xf numFmtId="9" fontId="6" fillId="0" borderId="28" xfId="132" applyFont="1" applyBorder="1" applyAlignment="1" applyProtection="1">
      <alignment horizontal="center" vertical="center" wrapText="1"/>
      <protection locked="0"/>
    </xf>
    <xf numFmtId="9" fontId="6" fillId="0" borderId="19" xfId="132" applyFont="1" applyBorder="1" applyAlignment="1" applyProtection="1">
      <alignment horizontal="center" vertical="center" wrapText="1"/>
      <protection locked="0"/>
    </xf>
    <xf numFmtId="168" fontId="17" fillId="0" borderId="70" xfId="117" applyNumberFormat="1" applyFont="1" applyBorder="1" applyAlignment="1" applyProtection="1">
      <alignment vertical="center" wrapText="1"/>
      <protection locked="0"/>
    </xf>
    <xf numFmtId="0" fontId="6" fillId="0" borderId="68" xfId="117" applyBorder="1" applyAlignment="1" applyProtection="1">
      <alignment vertical="center" wrapText="1"/>
      <protection locked="0"/>
    </xf>
    <xf numFmtId="168" fontId="17" fillId="0" borderId="87" xfId="117" applyNumberFormat="1" applyFont="1" applyBorder="1" applyAlignment="1" applyProtection="1">
      <alignment vertical="center" wrapText="1"/>
      <protection locked="0"/>
    </xf>
    <xf numFmtId="168" fontId="18" fillId="0" borderId="30" xfId="117" applyNumberFormat="1" applyFont="1" applyBorder="1" applyAlignment="1" applyProtection="1">
      <alignment vertical="center" wrapText="1"/>
      <protection locked="0"/>
    </xf>
    <xf numFmtId="168" fontId="24" fillId="0" borderId="30" xfId="117" applyNumberFormat="1" applyFont="1" applyBorder="1" applyAlignment="1">
      <alignment vertical="center" wrapText="1"/>
      <protection/>
    </xf>
    <xf numFmtId="9" fontId="6" fillId="0" borderId="31" xfId="132" applyFont="1" applyBorder="1" applyAlignment="1" applyProtection="1">
      <alignment horizontal="center" vertical="center" wrapText="1"/>
      <protection locked="0"/>
    </xf>
    <xf numFmtId="9" fontId="6" fillId="0" borderId="24" xfId="132" applyFont="1" applyBorder="1" applyAlignment="1" applyProtection="1">
      <alignment horizontal="center" vertical="center" wrapText="1"/>
      <protection locked="0"/>
    </xf>
    <xf numFmtId="0" fontId="6" fillId="0" borderId="70" xfId="117" applyBorder="1" applyAlignment="1" applyProtection="1">
      <alignment vertical="center" wrapText="1"/>
      <protection locked="0"/>
    </xf>
    <xf numFmtId="168" fontId="0" fillId="0" borderId="70" xfId="117" applyNumberFormat="1" applyFont="1" applyBorder="1" applyAlignment="1" applyProtection="1">
      <alignment vertical="center" wrapText="1"/>
      <protection locked="0"/>
    </xf>
    <xf numFmtId="168" fontId="0" fillId="0" borderId="68" xfId="117" applyNumberFormat="1" applyFont="1" applyBorder="1" applyAlignment="1" applyProtection="1">
      <alignment vertical="center" wrapText="1"/>
      <protection locked="0"/>
    </xf>
    <xf numFmtId="168" fontId="0" fillId="0" borderId="0" xfId="117" applyNumberFormat="1" applyFont="1" applyAlignment="1" applyProtection="1">
      <alignment vertical="center" wrapText="1"/>
      <protection locked="0"/>
    </xf>
    <xf numFmtId="9" fontId="14" fillId="0" borderId="22" xfId="132" applyFont="1" applyBorder="1" applyAlignment="1">
      <alignment vertical="center" wrapText="1"/>
    </xf>
    <xf numFmtId="166" fontId="11" fillId="0" borderId="13" xfId="132" applyNumberFormat="1" applyFont="1" applyBorder="1" applyAlignment="1">
      <alignment vertical="center"/>
    </xf>
    <xf numFmtId="0" fontId="14" fillId="0" borderId="33" xfId="117" applyFont="1" applyBorder="1" applyAlignment="1">
      <alignment horizontal="center" vertical="center" wrapText="1"/>
      <protection/>
    </xf>
    <xf numFmtId="9" fontId="6" fillId="0" borderId="0" xfId="132" applyFont="1" applyAlignment="1">
      <alignment vertical="center" wrapText="1"/>
    </xf>
    <xf numFmtId="9" fontId="6" fillId="0" borderId="91" xfId="132" applyFont="1" applyBorder="1" applyAlignment="1">
      <alignment vertical="center" wrapText="1"/>
    </xf>
    <xf numFmtId="168" fontId="17" fillId="0" borderId="87" xfId="117" applyNumberFormat="1" applyFont="1" applyBorder="1" applyAlignment="1">
      <alignment vertical="center" wrapText="1"/>
      <protection/>
    </xf>
    <xf numFmtId="168" fontId="17" fillId="0" borderId="23" xfId="117" applyNumberFormat="1" applyFont="1" applyBorder="1" applyAlignment="1">
      <alignment vertical="center" wrapText="1"/>
      <protection/>
    </xf>
    <xf numFmtId="168" fontId="6" fillId="0" borderId="81" xfId="117" applyNumberFormat="1" applyBorder="1" applyAlignment="1">
      <alignment vertical="center" wrapText="1"/>
      <protection/>
    </xf>
    <xf numFmtId="0" fontId="17" fillId="0" borderId="86" xfId="112" applyFont="1" applyBorder="1">
      <alignment/>
      <protection/>
    </xf>
    <xf numFmtId="0" fontId="88" fillId="0" borderId="13" xfId="117" applyFont="1" applyBorder="1" applyAlignment="1">
      <alignment vertical="center" wrapText="1"/>
      <protection/>
    </xf>
    <xf numFmtId="0" fontId="9" fillId="0" borderId="73" xfId="119" applyFont="1" applyBorder="1" applyAlignment="1">
      <alignment vertical="center" wrapText="1"/>
      <protection/>
    </xf>
    <xf numFmtId="0" fontId="17" fillId="0" borderId="43" xfId="117" applyFont="1" applyBorder="1" applyAlignment="1">
      <alignment vertical="center" wrapText="1"/>
      <protection/>
    </xf>
    <xf numFmtId="168" fontId="14" fillId="0" borderId="54" xfId="117" applyNumberFormat="1" applyFont="1" applyBorder="1" applyAlignment="1">
      <alignment horizontal="center" vertical="center" wrapText="1"/>
      <protection/>
    </xf>
    <xf numFmtId="168" fontId="11" fillId="0" borderId="25" xfId="117" applyNumberFormat="1" applyFont="1" applyBorder="1" applyAlignment="1">
      <alignment vertical="center" wrapText="1"/>
      <protection/>
    </xf>
    <xf numFmtId="168" fontId="6" fillId="0" borderId="0" xfId="117" applyNumberFormat="1" applyAlignment="1">
      <alignment horizontal="right" vertical="center" wrapText="1"/>
      <protection/>
    </xf>
    <xf numFmtId="168" fontId="22" fillId="0" borderId="61" xfId="117" applyNumberFormat="1" applyFont="1" applyBorder="1" applyAlignment="1">
      <alignment vertical="center" wrapText="1"/>
      <protection/>
    </xf>
    <xf numFmtId="168" fontId="22" fillId="0" borderId="19" xfId="117" applyNumberFormat="1" applyFont="1" applyBorder="1" applyAlignment="1">
      <alignment horizontal="center" vertical="center" wrapText="1"/>
      <protection/>
    </xf>
    <xf numFmtId="168" fontId="15" fillId="0" borderId="50" xfId="117" applyNumberFormat="1" applyFont="1" applyBorder="1" applyAlignment="1">
      <alignment vertical="center" wrapText="1"/>
      <protection/>
    </xf>
    <xf numFmtId="0" fontId="22" fillId="0" borderId="22" xfId="117" applyFont="1" applyBorder="1" applyAlignment="1">
      <alignment horizontal="center" vertical="center" wrapText="1"/>
      <protection/>
    </xf>
    <xf numFmtId="168" fontId="17" fillId="0" borderId="15" xfId="117" applyNumberFormat="1" applyFont="1" applyBorder="1" applyAlignment="1" applyProtection="1">
      <alignment vertical="center" wrapText="1"/>
      <protection locked="0"/>
    </xf>
    <xf numFmtId="0" fontId="17" fillId="0" borderId="13" xfId="117" applyFont="1" applyBorder="1" applyAlignment="1">
      <alignment vertical="center" wrapText="1"/>
      <protection/>
    </xf>
    <xf numFmtId="0" fontId="17" fillId="0" borderId="27" xfId="117" applyFont="1" applyBorder="1" applyAlignment="1">
      <alignment vertical="center" wrapText="1"/>
      <protection/>
    </xf>
    <xf numFmtId="0" fontId="17" fillId="0" borderId="14" xfId="117" applyFont="1" applyBorder="1" applyAlignment="1">
      <alignment vertical="center" wrapText="1"/>
      <protection/>
    </xf>
    <xf numFmtId="0" fontId="17" fillId="0" borderId="74" xfId="117" applyFont="1" applyBorder="1" applyAlignment="1">
      <alignment vertical="center" wrapText="1"/>
      <protection/>
    </xf>
    <xf numFmtId="168" fontId="17" fillId="0" borderId="33" xfId="117" applyNumberFormat="1" applyFont="1" applyBorder="1" applyAlignment="1" applyProtection="1">
      <alignment vertical="center" wrapText="1"/>
      <protection locked="0"/>
    </xf>
    <xf numFmtId="168" fontId="17" fillId="0" borderId="20" xfId="112" applyNumberFormat="1" applyFont="1" applyBorder="1">
      <alignment/>
      <protection/>
    </xf>
    <xf numFmtId="168" fontId="2" fillId="0" borderId="20" xfId="112" applyNumberFormat="1" applyBorder="1">
      <alignment/>
      <protection/>
    </xf>
    <xf numFmtId="168" fontId="6" fillId="0" borderId="20" xfId="112" applyNumberFormat="1" applyFont="1" applyBorder="1">
      <alignment/>
      <protection/>
    </xf>
    <xf numFmtId="0" fontId="17" fillId="0" borderId="65" xfId="112" applyFont="1" applyBorder="1">
      <alignment/>
      <protection/>
    </xf>
    <xf numFmtId="168" fontId="17" fillId="0" borderId="84" xfId="117" applyNumberFormat="1" applyFont="1" applyBorder="1" applyAlignment="1">
      <alignment horizontal="left" vertical="center" wrapText="1"/>
      <protection/>
    </xf>
    <xf numFmtId="168" fontId="22" fillId="0" borderId="61" xfId="117" applyNumberFormat="1" applyFont="1" applyBorder="1" applyAlignment="1">
      <alignment horizontal="centerContinuous" vertical="center" wrapText="1"/>
      <protection/>
    </xf>
    <xf numFmtId="168" fontId="18" fillId="0" borderId="90" xfId="117" applyNumberFormat="1" applyFont="1" applyBorder="1" applyAlignment="1" applyProtection="1">
      <alignment vertical="center" wrapText="1"/>
      <protection locked="0"/>
    </xf>
    <xf numFmtId="168" fontId="18" fillId="0" borderId="70" xfId="117" applyNumberFormat="1" applyFont="1" applyBorder="1" applyAlignment="1" applyProtection="1">
      <alignment vertical="center" wrapText="1"/>
      <protection locked="0"/>
    </xf>
    <xf numFmtId="168" fontId="18" fillId="0" borderId="68" xfId="117" applyNumberFormat="1" applyFont="1" applyBorder="1" applyAlignment="1" applyProtection="1">
      <alignment vertical="center" wrapText="1"/>
      <protection locked="0"/>
    </xf>
    <xf numFmtId="168" fontId="14" fillId="0" borderId="54" xfId="117" applyNumberFormat="1" applyFont="1" applyBorder="1" applyAlignment="1">
      <alignment vertical="center" wrapText="1"/>
      <protection/>
    </xf>
    <xf numFmtId="9" fontId="6" fillId="0" borderId="20" xfId="132" applyFont="1" applyBorder="1" applyAlignment="1">
      <alignment vertical="center" wrapText="1"/>
    </xf>
    <xf numFmtId="0" fontId="17" fillId="0" borderId="13" xfId="112" applyFont="1" applyBorder="1" applyAlignment="1">
      <alignment vertical="center" wrapText="1"/>
      <protection/>
    </xf>
    <xf numFmtId="168" fontId="6" fillId="25" borderId="15" xfId="117" applyNumberFormat="1" applyFill="1" applyBorder="1" applyAlignment="1" applyProtection="1">
      <alignment vertical="center" wrapText="1"/>
      <protection locked="0"/>
    </xf>
    <xf numFmtId="168" fontId="14" fillId="0" borderId="27" xfId="117" applyNumberFormat="1" applyFont="1" applyBorder="1" applyAlignment="1" applyProtection="1">
      <alignment vertical="center" wrapText="1"/>
      <protection locked="0"/>
    </xf>
    <xf numFmtId="0" fontId="28" fillId="0" borderId="52" xfId="117" applyFont="1" applyBorder="1" applyAlignment="1">
      <alignment horizontal="center" vertical="center" wrapText="1"/>
      <protection/>
    </xf>
    <xf numFmtId="0" fontId="13" fillId="0" borderId="39" xfId="117" applyFont="1" applyBorder="1" applyAlignment="1">
      <alignment horizontal="center" vertical="center" wrapText="1"/>
      <protection/>
    </xf>
    <xf numFmtId="0" fontId="13" fillId="0" borderId="39" xfId="117" applyFont="1" applyBorder="1" applyAlignment="1">
      <alignment vertical="center" wrapText="1"/>
      <protection/>
    </xf>
    <xf numFmtId="168" fontId="14" fillId="0" borderId="40" xfId="117" applyNumberFormat="1" applyFont="1" applyBorder="1" applyAlignment="1">
      <alignment vertical="center" wrapText="1"/>
      <protection/>
    </xf>
    <xf numFmtId="168" fontId="17" fillId="0" borderId="13" xfId="117" applyNumberFormat="1" applyFont="1" applyBorder="1" applyAlignment="1">
      <alignment vertical="center" wrapText="1"/>
      <protection/>
    </xf>
    <xf numFmtId="0" fontId="28" fillId="0" borderId="46" xfId="117" applyFont="1" applyBorder="1" applyAlignment="1">
      <alignment horizontal="center" vertical="center" wrapText="1"/>
      <protection/>
    </xf>
    <xf numFmtId="0" fontId="28" fillId="0" borderId="41" xfId="117" applyFont="1" applyBorder="1" applyAlignment="1">
      <alignment horizontal="center" vertical="center" wrapText="1"/>
      <protection/>
    </xf>
    <xf numFmtId="0" fontId="17" fillId="0" borderId="41" xfId="117" applyFont="1" applyBorder="1" applyAlignment="1">
      <alignment vertical="center" wrapText="1"/>
      <protection/>
    </xf>
    <xf numFmtId="0" fontId="28" fillId="0" borderId="66" xfId="117" applyFont="1" applyBorder="1" applyAlignment="1">
      <alignment horizontal="center" vertical="center" wrapText="1"/>
      <protection/>
    </xf>
    <xf numFmtId="0" fontId="28" fillId="0" borderId="35" xfId="117" applyFont="1" applyBorder="1" applyAlignment="1">
      <alignment horizontal="center" vertical="center" wrapText="1"/>
      <protection/>
    </xf>
    <xf numFmtId="0" fontId="28" fillId="0" borderId="35" xfId="117" applyFont="1" applyBorder="1" applyAlignment="1">
      <alignment vertical="center" wrapText="1"/>
      <protection/>
    </xf>
    <xf numFmtId="168" fontId="14" fillId="0" borderId="36" xfId="117" applyNumberFormat="1" applyFont="1" applyBorder="1" applyAlignment="1" applyProtection="1">
      <alignment vertical="center" wrapText="1"/>
      <protection locked="0"/>
    </xf>
    <xf numFmtId="3" fontId="6" fillId="0" borderId="15" xfId="117" applyNumberFormat="1" applyBorder="1" applyAlignment="1">
      <alignment vertical="center" wrapText="1"/>
      <protection/>
    </xf>
    <xf numFmtId="168" fontId="89" fillId="0" borderId="66" xfId="117" applyNumberFormat="1" applyFont="1" applyBorder="1" applyAlignment="1">
      <alignment vertical="center" wrapText="1"/>
      <protection/>
    </xf>
    <xf numFmtId="0" fontId="28" fillId="0" borderId="27" xfId="117" applyFont="1" applyBorder="1" applyAlignment="1">
      <alignment vertical="center" wrapText="1"/>
      <protection/>
    </xf>
    <xf numFmtId="168" fontId="17" fillId="0" borderId="15" xfId="112" applyNumberFormat="1" applyFont="1" applyBorder="1" applyAlignment="1">
      <alignment vertical="center"/>
      <protection/>
    </xf>
    <xf numFmtId="0" fontId="90" fillId="0" borderId="17" xfId="112" applyFont="1" applyBorder="1">
      <alignment/>
      <protection/>
    </xf>
    <xf numFmtId="0" fontId="32" fillId="0" borderId="13" xfId="117" applyFont="1" applyBorder="1" applyAlignment="1">
      <alignment vertical="center" wrapText="1"/>
      <protection/>
    </xf>
    <xf numFmtId="0" fontId="20" fillId="0" borderId="43" xfId="117" applyFont="1" applyBorder="1" applyAlignment="1">
      <alignment vertical="center" wrapText="1"/>
      <protection/>
    </xf>
    <xf numFmtId="168" fontId="6" fillId="0" borderId="71" xfId="117" applyNumberFormat="1" applyBorder="1" applyAlignment="1" applyProtection="1">
      <alignment vertical="center" wrapText="1"/>
      <protection locked="0"/>
    </xf>
    <xf numFmtId="0" fontId="32" fillId="0" borderId="41" xfId="117" applyFont="1" applyBorder="1" applyAlignment="1">
      <alignment vertical="center" wrapText="1"/>
      <protection/>
    </xf>
    <xf numFmtId="168" fontId="18" fillId="0" borderId="27" xfId="117" applyNumberFormat="1" applyFont="1" applyBorder="1" applyAlignment="1">
      <alignment vertical="center" wrapText="1"/>
      <protection/>
    </xf>
    <xf numFmtId="168" fontId="32" fillId="0" borderId="43" xfId="117" applyNumberFormat="1" applyFont="1" applyBorder="1" applyAlignment="1">
      <alignment vertical="center" wrapText="1"/>
      <protection/>
    </xf>
    <xf numFmtId="0" fontId="32" fillId="0" borderId="43" xfId="117" applyFont="1" applyBorder="1" applyAlignment="1">
      <alignment vertical="center" wrapText="1"/>
      <protection/>
    </xf>
    <xf numFmtId="0" fontId="83" fillId="0" borderId="43" xfId="115" applyFont="1" applyBorder="1" applyAlignment="1" quotePrefix="1">
      <alignment vertical="center"/>
      <protection/>
    </xf>
    <xf numFmtId="0" fontId="6" fillId="0" borderId="78" xfId="117" applyBorder="1" applyAlignment="1">
      <alignment vertical="center" wrapText="1"/>
      <protection/>
    </xf>
    <xf numFmtId="168" fontId="6" fillId="0" borderId="40" xfId="117" applyNumberFormat="1" applyBorder="1" applyAlignment="1" applyProtection="1">
      <alignment vertical="center" wrapText="1"/>
      <protection locked="0"/>
    </xf>
    <xf numFmtId="0" fontId="32" fillId="0" borderId="75" xfId="117" applyFont="1" applyBorder="1" applyAlignment="1">
      <alignment vertical="center" wrapText="1"/>
      <protection/>
    </xf>
    <xf numFmtId="168" fontId="13" fillId="0" borderId="0" xfId="117" applyNumberFormat="1" applyFont="1" applyAlignment="1">
      <alignment vertical="center" wrapText="1"/>
      <protection/>
    </xf>
    <xf numFmtId="0" fontId="25" fillId="0" borderId="0" xfId="117" applyFont="1" applyAlignment="1">
      <alignment horizontal="center" vertical="center" wrapText="1"/>
      <protection/>
    </xf>
    <xf numFmtId="168" fontId="6" fillId="0" borderId="48" xfId="117" applyNumberFormat="1" applyBorder="1" applyAlignment="1" applyProtection="1">
      <alignment vertical="center" wrapText="1"/>
      <protection locked="0"/>
    </xf>
    <xf numFmtId="168" fontId="6" fillId="0" borderId="89" xfId="117" applyNumberFormat="1" applyBorder="1" applyAlignment="1">
      <alignment vertical="center" wrapText="1"/>
      <protection/>
    </xf>
    <xf numFmtId="0" fontId="25" fillId="0" borderId="82" xfId="117" applyFont="1" applyBorder="1" applyAlignment="1">
      <alignment horizontal="center" vertical="center" wrapText="1"/>
      <protection/>
    </xf>
    <xf numFmtId="168" fontId="32" fillId="0" borderId="14" xfId="112" applyNumberFormat="1" applyFont="1" applyBorder="1">
      <alignment/>
      <protection/>
    </xf>
    <xf numFmtId="0" fontId="6" fillId="0" borderId="92" xfId="117" applyBorder="1" applyAlignment="1">
      <alignment vertical="center" wrapText="1"/>
      <protection/>
    </xf>
    <xf numFmtId="168" fontId="17" fillId="0" borderId="44" xfId="117" applyNumberFormat="1" applyFont="1" applyBorder="1" applyAlignment="1">
      <alignment vertical="center" wrapText="1"/>
      <protection/>
    </xf>
    <xf numFmtId="168" fontId="37" fillId="0" borderId="27" xfId="115" applyNumberFormat="1" applyFont="1" applyBorder="1">
      <alignment/>
      <protection/>
    </xf>
    <xf numFmtId="168" fontId="41" fillId="0" borderId="27" xfId="115" applyNumberFormat="1" applyFont="1" applyBorder="1">
      <alignment/>
      <protection/>
    </xf>
    <xf numFmtId="168" fontId="37" fillId="0" borderId="71" xfId="115" applyNumberFormat="1" applyFont="1" applyBorder="1">
      <alignment/>
      <protection/>
    </xf>
    <xf numFmtId="0" fontId="5" fillId="0" borderId="73" xfId="119" applyBorder="1" applyAlignment="1">
      <alignment horizontal="justify" vertical="top"/>
      <protection/>
    </xf>
    <xf numFmtId="0" fontId="10" fillId="0" borderId="73" xfId="119" applyFont="1" applyBorder="1" applyAlignment="1">
      <alignment vertical="top" wrapText="1"/>
      <protection/>
    </xf>
    <xf numFmtId="168" fontId="17" fillId="0" borderId="80" xfId="112" applyNumberFormat="1" applyFont="1" applyBorder="1">
      <alignment/>
      <protection/>
    </xf>
    <xf numFmtId="0" fontId="5" fillId="0" borderId="77" xfId="115" applyFont="1" applyBorder="1" applyAlignment="1">
      <alignment horizontal="centerContinuous" vertical="center" wrapText="1"/>
      <protection/>
    </xf>
    <xf numFmtId="0" fontId="32" fillId="0" borderId="26" xfId="117" applyFont="1" applyBorder="1" applyAlignment="1">
      <alignment vertical="center" wrapText="1"/>
      <protection/>
    </xf>
    <xf numFmtId="0" fontId="5" fillId="0" borderId="14" xfId="119" applyBorder="1" applyAlignment="1">
      <alignment horizontal="justify" vertical="top" wrapText="1"/>
      <protection/>
    </xf>
    <xf numFmtId="0" fontId="5" fillId="0" borderId="31" xfId="119" applyBorder="1" applyAlignment="1">
      <alignment horizontal="justify" vertical="top"/>
      <protection/>
    </xf>
    <xf numFmtId="0" fontId="9" fillId="0" borderId="73" xfId="119" applyFont="1" applyBorder="1" applyAlignment="1">
      <alignment horizontal="left" vertical="center" wrapText="1"/>
      <protection/>
    </xf>
    <xf numFmtId="168" fontId="17" fillId="0" borderId="0" xfId="117" applyNumberFormat="1" applyFont="1" applyAlignment="1" applyProtection="1">
      <alignment vertical="center" wrapText="1"/>
      <protection locked="0"/>
    </xf>
    <xf numFmtId="168" fontId="18" fillId="0" borderId="0" xfId="117" applyNumberFormat="1" applyFont="1" applyAlignment="1" applyProtection="1">
      <alignment vertical="center" wrapText="1"/>
      <protection locked="0"/>
    </xf>
    <xf numFmtId="168" fontId="17" fillId="0" borderId="0" xfId="117" applyNumberFormat="1" applyFont="1" applyAlignment="1" applyProtection="1">
      <alignment vertical="center" wrapText="1"/>
      <protection locked="0"/>
    </xf>
    <xf numFmtId="168" fontId="18" fillId="0" borderId="0" xfId="117" applyNumberFormat="1" applyFont="1" applyAlignment="1" applyProtection="1">
      <alignment vertical="center" wrapText="1"/>
      <protection locked="0"/>
    </xf>
    <xf numFmtId="168" fontId="18" fillId="0" borderId="62" xfId="117" applyNumberFormat="1" applyFont="1" applyBorder="1" applyAlignment="1" applyProtection="1">
      <alignment vertical="center" wrapText="1"/>
      <protection locked="0"/>
    </xf>
    <xf numFmtId="168" fontId="17" fillId="0" borderId="62" xfId="117" applyNumberFormat="1" applyFont="1" applyBorder="1" applyAlignment="1" applyProtection="1">
      <alignment vertical="center" wrapText="1"/>
      <protection locked="0"/>
    </xf>
    <xf numFmtId="168" fontId="17" fillId="0" borderId="62" xfId="117" applyNumberFormat="1" applyFont="1" applyBorder="1" applyAlignment="1" applyProtection="1">
      <alignment vertical="center" wrapText="1"/>
      <protection locked="0"/>
    </xf>
    <xf numFmtId="168" fontId="18" fillId="0" borderId="62" xfId="117" applyNumberFormat="1" applyFont="1" applyBorder="1" applyAlignment="1" applyProtection="1">
      <alignment vertical="center" wrapText="1"/>
      <protection locked="0"/>
    </xf>
    <xf numFmtId="0" fontId="32" fillId="0" borderId="84" xfId="117" applyFont="1" applyBorder="1" applyAlignment="1">
      <alignment vertical="center" wrapText="1"/>
      <protection/>
    </xf>
    <xf numFmtId="0" fontId="33" fillId="0" borderId="13" xfId="117" applyFont="1" applyBorder="1" applyAlignment="1" applyProtection="1">
      <alignment vertical="center" wrapText="1"/>
      <protection locked="0"/>
    </xf>
    <xf numFmtId="0" fontId="17" fillId="0" borderId="84" xfId="117" applyFont="1" applyBorder="1" applyAlignment="1">
      <alignment vertical="center" wrapText="1"/>
      <protection/>
    </xf>
    <xf numFmtId="168" fontId="18" fillId="0" borderId="14" xfId="117" applyNumberFormat="1" applyFont="1" applyBorder="1" applyAlignment="1" applyProtection="1">
      <alignment vertical="center" wrapText="1"/>
      <protection locked="0"/>
    </xf>
    <xf numFmtId="168" fontId="22" fillId="0" borderId="54" xfId="117" applyNumberFormat="1" applyFont="1" applyBorder="1" applyAlignment="1">
      <alignment vertical="center" wrapText="1"/>
      <protection/>
    </xf>
    <xf numFmtId="168" fontId="5" fillId="0" borderId="70" xfId="117" applyNumberFormat="1" applyFont="1" applyBorder="1" applyAlignment="1" applyProtection="1">
      <alignment vertical="center" wrapText="1"/>
      <protection locked="0"/>
    </xf>
    <xf numFmtId="168" fontId="5" fillId="0" borderId="50" xfId="117" applyNumberFormat="1" applyFont="1" applyBorder="1" applyAlignment="1">
      <alignment horizontal="right" vertical="center" wrapText="1"/>
      <protection/>
    </xf>
    <xf numFmtId="168" fontId="5" fillId="0" borderId="62" xfId="117" applyNumberFormat="1" applyFont="1" applyBorder="1" applyAlignment="1">
      <alignment horizontal="right" vertical="center" wrapText="1"/>
      <protection/>
    </xf>
    <xf numFmtId="168" fontId="17" fillId="0" borderId="84" xfId="117" applyNumberFormat="1" applyFont="1" applyBorder="1" applyAlignment="1">
      <alignment vertical="center" wrapText="1"/>
      <protection/>
    </xf>
    <xf numFmtId="0" fontId="93" fillId="0" borderId="17" xfId="117" applyFont="1" applyBorder="1" applyAlignment="1">
      <alignment vertical="center" wrapText="1"/>
      <protection/>
    </xf>
    <xf numFmtId="3" fontId="92" fillId="0" borderId="14" xfId="0" applyNumberFormat="1" applyFont="1" applyBorder="1" applyAlignment="1">
      <alignment/>
    </xf>
    <xf numFmtId="0" fontId="38" fillId="0" borderId="44" xfId="115" applyFont="1" applyBorder="1" quotePrefix="1">
      <alignment/>
      <protection/>
    </xf>
    <xf numFmtId="0" fontId="32" fillId="0" borderId="48" xfId="117" applyFont="1" applyBorder="1" applyAlignment="1">
      <alignment vertical="center" wrapText="1"/>
      <protection/>
    </xf>
    <xf numFmtId="0" fontId="6" fillId="0" borderId="43" xfId="117" applyBorder="1" applyAlignment="1">
      <alignment vertical="center" wrapText="1"/>
      <protection/>
    </xf>
    <xf numFmtId="168" fontId="20" fillId="0" borderId="43" xfId="117" applyNumberFormat="1" applyFont="1" applyBorder="1" applyAlignment="1">
      <alignment vertical="center" wrapText="1"/>
      <protection/>
    </xf>
    <xf numFmtId="168" fontId="106" fillId="0" borderId="81" xfId="117" applyNumberFormat="1" applyFont="1" applyBorder="1" applyAlignment="1" applyProtection="1">
      <alignment horizontal="centerContinuous" vertical="center"/>
      <protection locked="0"/>
    </xf>
    <xf numFmtId="0" fontId="107" fillId="0" borderId="0" xfId="117" applyFont="1" applyAlignment="1" applyProtection="1">
      <alignment horizontal="center" vertical="center" wrapText="1"/>
      <protection locked="0"/>
    </xf>
    <xf numFmtId="0" fontId="106" fillId="0" borderId="81" xfId="117" applyFont="1" applyBorder="1" applyAlignment="1" applyProtection="1">
      <alignment horizontal="centerContinuous" vertical="center" wrapText="1"/>
      <protection locked="0"/>
    </xf>
    <xf numFmtId="0" fontId="108" fillId="0" borderId="0" xfId="117" applyFont="1" applyAlignment="1" applyProtection="1">
      <alignment vertical="center" wrapText="1"/>
      <protection locked="0"/>
    </xf>
    <xf numFmtId="168" fontId="6" fillId="0" borderId="72" xfId="117" applyNumberFormat="1" applyBorder="1" applyAlignment="1">
      <alignment vertical="center" wrapText="1"/>
      <protection/>
    </xf>
    <xf numFmtId="168" fontId="32" fillId="0" borderId="74" xfId="117" applyNumberFormat="1" applyFont="1" applyBorder="1" applyAlignment="1">
      <alignment vertical="center" wrapText="1"/>
      <protection/>
    </xf>
    <xf numFmtId="168" fontId="32" fillId="0" borderId="84" xfId="117" applyNumberFormat="1" applyFont="1" applyBorder="1" applyAlignment="1">
      <alignment vertical="center" wrapText="1"/>
      <protection/>
    </xf>
    <xf numFmtId="0" fontId="33" fillId="0" borderId="13" xfId="117" applyFont="1" applyBorder="1" applyAlignment="1">
      <alignment vertical="center" wrapText="1"/>
      <protection/>
    </xf>
    <xf numFmtId="168" fontId="17" fillId="0" borderId="19" xfId="117" applyNumberFormat="1" applyFont="1" applyBorder="1" applyAlignment="1" applyProtection="1">
      <alignment vertical="center" wrapText="1"/>
      <protection locked="0"/>
    </xf>
    <xf numFmtId="168" fontId="17" fillId="0" borderId="30" xfId="117" applyNumberFormat="1" applyFont="1" applyBorder="1" applyAlignment="1" applyProtection="1">
      <alignment vertical="center" wrapText="1"/>
      <protection locked="0"/>
    </xf>
    <xf numFmtId="168" fontId="14" fillId="0" borderId="76" xfId="117" applyNumberFormat="1" applyFont="1" applyBorder="1" applyAlignment="1">
      <alignment vertical="center" wrapText="1"/>
      <protection/>
    </xf>
    <xf numFmtId="168" fontId="17" fillId="0" borderId="60" xfId="117" applyNumberFormat="1" applyFont="1" applyBorder="1" applyAlignment="1" applyProtection="1">
      <alignment vertical="center" wrapText="1"/>
      <protection locked="0"/>
    </xf>
    <xf numFmtId="168" fontId="17" fillId="0" borderId="0" xfId="117" applyNumberFormat="1" applyFont="1" applyBorder="1" applyAlignment="1" applyProtection="1">
      <alignment vertical="center" wrapText="1"/>
      <protection locked="0"/>
    </xf>
    <xf numFmtId="168" fontId="18" fillId="0" borderId="0" xfId="117" applyNumberFormat="1" applyFont="1" applyBorder="1" applyAlignment="1" applyProtection="1">
      <alignment vertical="center" wrapText="1"/>
      <protection locked="0"/>
    </xf>
    <xf numFmtId="168" fontId="14" fillId="0" borderId="0" xfId="117" applyNumberFormat="1" applyFont="1" applyBorder="1" applyAlignment="1">
      <alignment vertical="center" wrapText="1"/>
      <protection/>
    </xf>
    <xf numFmtId="168" fontId="14" fillId="0" borderId="0" xfId="117" applyNumberFormat="1" applyFont="1" applyBorder="1" applyAlignment="1">
      <alignment vertical="center" wrapText="1"/>
      <protection/>
    </xf>
    <xf numFmtId="168" fontId="6" fillId="0" borderId="0" xfId="117" applyNumberFormat="1" applyBorder="1" applyAlignment="1">
      <alignment vertical="center" wrapText="1"/>
      <protection/>
    </xf>
    <xf numFmtId="0" fontId="6" fillId="0" borderId="0" xfId="117" applyBorder="1" applyAlignment="1">
      <alignment vertical="center" wrapText="1"/>
      <protection/>
    </xf>
    <xf numFmtId="0" fontId="6" fillId="0" borderId="60" xfId="117" applyBorder="1" applyAlignment="1">
      <alignment vertical="center" wrapText="1"/>
      <protection/>
    </xf>
    <xf numFmtId="168" fontId="6" fillId="0" borderId="60" xfId="117" applyNumberFormat="1" applyBorder="1" applyAlignment="1">
      <alignment vertical="center" wrapText="1"/>
      <protection/>
    </xf>
    <xf numFmtId="0" fontId="5" fillId="0" borderId="0" xfId="115" applyFont="1">
      <alignment/>
      <protection/>
    </xf>
    <xf numFmtId="0" fontId="5" fillId="0" borderId="0" xfId="121" applyFont="1">
      <alignment/>
      <protection/>
    </xf>
    <xf numFmtId="0" fontId="10" fillId="0" borderId="73" xfId="119" applyFont="1" applyBorder="1" applyAlignment="1">
      <alignment vertical="center" wrapText="1"/>
      <protection/>
    </xf>
    <xf numFmtId="0" fontId="6" fillId="0" borderId="50" xfId="117" applyBorder="1" applyAlignment="1">
      <alignment horizontal="center" vertical="center" wrapText="1"/>
      <protection/>
    </xf>
    <xf numFmtId="0" fontId="14" fillId="0" borderId="40" xfId="117" applyFont="1" applyBorder="1" applyAlignment="1">
      <alignment horizontal="center" vertical="center" wrapText="1"/>
      <protection/>
    </xf>
    <xf numFmtId="0" fontId="109" fillId="0" borderId="42" xfId="117" applyFont="1" applyBorder="1" applyAlignment="1">
      <alignment horizontal="center" vertical="center" wrapText="1"/>
      <protection/>
    </xf>
    <xf numFmtId="0" fontId="109" fillId="0" borderId="17" xfId="117" applyFont="1" applyBorder="1" applyAlignment="1">
      <alignment horizontal="center" vertical="center" wrapText="1"/>
      <protection/>
    </xf>
    <xf numFmtId="0" fontId="9" fillId="0" borderId="14" xfId="119" applyFont="1" applyBorder="1" applyAlignment="1">
      <alignment vertical="center"/>
      <protection/>
    </xf>
    <xf numFmtId="0" fontId="18" fillId="0" borderId="17" xfId="117" applyFont="1" applyBorder="1" applyAlignment="1">
      <alignment vertical="center" wrapText="1"/>
      <protection/>
    </xf>
    <xf numFmtId="3" fontId="5" fillId="0" borderId="0" xfId="120" applyNumberFormat="1">
      <alignment/>
      <protection/>
    </xf>
    <xf numFmtId="0" fontId="17" fillId="0" borderId="84" xfId="112" applyFont="1" applyBorder="1">
      <alignment/>
      <protection/>
    </xf>
    <xf numFmtId="168" fontId="32" fillId="0" borderId="68" xfId="112" applyNumberFormat="1" applyFont="1" applyBorder="1">
      <alignment/>
      <protection/>
    </xf>
    <xf numFmtId="168" fontId="18" fillId="0" borderId="27" xfId="117" applyNumberFormat="1" applyFont="1" applyBorder="1" applyAlignment="1" applyProtection="1">
      <alignment vertical="center" wrapText="1"/>
      <protection locked="0"/>
    </xf>
    <xf numFmtId="168" fontId="17" fillId="0" borderId="73" xfId="112" applyNumberFormat="1" applyFont="1" applyBorder="1">
      <alignment/>
      <protection/>
    </xf>
    <xf numFmtId="0" fontId="6" fillId="0" borderId="13" xfId="117" applyBorder="1" applyAlignment="1" applyProtection="1">
      <alignment horizontal="right" vertical="center" wrapText="1"/>
      <protection locked="0"/>
    </xf>
    <xf numFmtId="168" fontId="18" fillId="0" borderId="45" xfId="117" applyNumberFormat="1" applyFont="1" applyBorder="1" applyAlignment="1" applyProtection="1">
      <alignment vertical="center" wrapText="1"/>
      <protection locked="0"/>
    </xf>
    <xf numFmtId="168" fontId="6" fillId="0" borderId="0" xfId="117" applyNumberFormat="1" applyAlignment="1" applyProtection="1">
      <alignment vertical="center" wrapText="1"/>
      <protection locked="0"/>
    </xf>
    <xf numFmtId="168" fontId="14" fillId="0" borderId="51" xfId="117" applyNumberFormat="1" applyFont="1" applyBorder="1" applyAlignment="1" applyProtection="1">
      <alignment vertical="center" wrapText="1"/>
      <protection locked="0"/>
    </xf>
    <xf numFmtId="0" fontId="10" fillId="0" borderId="73" xfId="119" applyFont="1" applyBorder="1" applyAlignment="1">
      <alignment horizontal="left" vertical="center" wrapText="1"/>
      <protection/>
    </xf>
    <xf numFmtId="168" fontId="17" fillId="0" borderId="54" xfId="112" applyNumberFormat="1" applyFont="1" applyBorder="1">
      <alignment/>
      <protection/>
    </xf>
    <xf numFmtId="0" fontId="22" fillId="0" borderId="69" xfId="117" applyFont="1" applyBorder="1" applyAlignment="1">
      <alignment horizontal="left" vertical="center" wrapText="1"/>
      <protection/>
    </xf>
    <xf numFmtId="0" fontId="22" fillId="0" borderId="81" xfId="117" applyFont="1" applyBorder="1" applyAlignment="1">
      <alignment horizontal="left" vertical="center" wrapText="1"/>
      <protection/>
    </xf>
    <xf numFmtId="168" fontId="22" fillId="0" borderId="65" xfId="117" applyNumberFormat="1" applyFont="1" applyBorder="1" applyAlignment="1">
      <alignment horizontal="left" vertical="center" wrapText="1"/>
      <protection/>
    </xf>
    <xf numFmtId="168" fontId="22" fillId="0" borderId="69" xfId="117" applyNumberFormat="1" applyFont="1" applyBorder="1" applyAlignment="1">
      <alignment horizontal="left" vertical="center" wrapText="1"/>
      <protection/>
    </xf>
    <xf numFmtId="168" fontId="22" fillId="0" borderId="20" xfId="117" applyNumberFormat="1" applyFont="1" applyBorder="1" applyAlignment="1">
      <alignment horizontal="left" vertical="center" wrapText="1"/>
      <protection/>
    </xf>
    <xf numFmtId="0" fontId="22" fillId="0" borderId="0" xfId="117" applyFont="1" applyBorder="1" applyAlignment="1">
      <alignment horizontal="left" vertical="center" wrapText="1"/>
      <protection/>
    </xf>
    <xf numFmtId="0" fontId="18" fillId="0" borderId="25" xfId="112" applyFont="1" applyBorder="1" applyAlignment="1">
      <alignment horizontal="center"/>
      <protection/>
    </xf>
    <xf numFmtId="0" fontId="18" fillId="0" borderId="54" xfId="112" applyFont="1" applyBorder="1" applyAlignment="1">
      <alignment horizontal="center"/>
      <protection/>
    </xf>
    <xf numFmtId="168" fontId="18" fillId="0" borderId="38" xfId="117" applyNumberFormat="1" applyFont="1" applyBorder="1" applyAlignment="1" applyProtection="1">
      <alignment vertical="center" wrapText="1"/>
      <protection locked="0"/>
    </xf>
    <xf numFmtId="168" fontId="18" fillId="0" borderId="73" xfId="117" applyNumberFormat="1" applyFont="1" applyBorder="1" applyAlignment="1" applyProtection="1">
      <alignment vertical="center" wrapText="1"/>
      <protection locked="0"/>
    </xf>
    <xf numFmtId="0" fontId="17" fillId="0" borderId="21" xfId="117" applyFont="1" applyBorder="1" applyAlignment="1">
      <alignment vertical="center" wrapText="1"/>
      <protection/>
    </xf>
    <xf numFmtId="0" fontId="17" fillId="0" borderId="23" xfId="117" applyFont="1" applyBorder="1" applyAlignment="1">
      <alignment vertical="center" wrapText="1"/>
      <protection/>
    </xf>
    <xf numFmtId="168" fontId="17" fillId="0" borderId="73" xfId="117" applyNumberFormat="1" applyFont="1" applyBorder="1" applyAlignment="1" applyProtection="1">
      <alignment vertical="center" wrapText="1"/>
      <protection locked="0"/>
    </xf>
    <xf numFmtId="168" fontId="18" fillId="0" borderId="67" xfId="117" applyNumberFormat="1" applyFont="1" applyBorder="1" applyAlignment="1" applyProtection="1">
      <alignment vertical="center" wrapText="1"/>
      <protection locked="0"/>
    </xf>
    <xf numFmtId="168" fontId="14" fillId="0" borderId="30" xfId="117" applyNumberFormat="1" applyFont="1" applyBorder="1" applyAlignment="1">
      <alignment vertical="center" wrapText="1"/>
      <protection/>
    </xf>
    <xf numFmtId="0" fontId="14" fillId="0" borderId="91" xfId="117" applyFont="1" applyBorder="1" applyAlignment="1">
      <alignment horizontal="center" vertical="center" wrapText="1"/>
      <protection/>
    </xf>
    <xf numFmtId="168" fontId="18" fillId="0" borderId="51" xfId="117" applyNumberFormat="1" applyFont="1" applyBorder="1" applyAlignment="1" applyProtection="1">
      <alignment vertical="center" wrapText="1"/>
      <protection locked="0"/>
    </xf>
    <xf numFmtId="168" fontId="18" fillId="0" borderId="31" xfId="117" applyNumberFormat="1" applyFont="1" applyBorder="1" applyAlignment="1" applyProtection="1">
      <alignment vertical="center" wrapText="1"/>
      <protection locked="0"/>
    </xf>
    <xf numFmtId="168" fontId="18" fillId="0" borderId="24" xfId="117" applyNumberFormat="1" applyFont="1" applyBorder="1" applyAlignment="1" applyProtection="1">
      <alignment vertical="center" wrapText="1"/>
      <protection locked="0"/>
    </xf>
    <xf numFmtId="168" fontId="14" fillId="0" borderId="27" xfId="117" applyNumberFormat="1" applyFont="1" applyBorder="1" applyAlignment="1">
      <alignment vertical="center" wrapText="1"/>
      <protection/>
    </xf>
    <xf numFmtId="0" fontId="20" fillId="0" borderId="74" xfId="117" applyFont="1" applyBorder="1" applyAlignment="1">
      <alignment vertical="center" wrapText="1"/>
      <protection/>
    </xf>
  </cellXfs>
  <cellStyles count="123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1. jelölőszín" xfId="33"/>
    <cellStyle name="40% - 1. jelölőszín 2" xfId="34"/>
    <cellStyle name="40% - 2. jelölőszín" xfId="35"/>
    <cellStyle name="40% - 2. jelölőszín 2" xfId="36"/>
    <cellStyle name="40% - 3. jelölőszín" xfId="37"/>
    <cellStyle name="40% - 3. jelölőszín 2" xfId="38"/>
    <cellStyle name="40% - 4. jelölőszín" xfId="39"/>
    <cellStyle name="40% - 4. jelölőszín 2" xfId="40"/>
    <cellStyle name="40% - 5. jelölőszín" xfId="41"/>
    <cellStyle name="40% - 5. jelölőszín 2" xfId="42"/>
    <cellStyle name="40% - 6. jelölőszín" xfId="43"/>
    <cellStyle name="40% - 6. jelölőszín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2 2 2" xfId="84"/>
    <cellStyle name="Ezres 2 3" xfId="85"/>
    <cellStyle name="Ezres 2 3 2" xfId="86"/>
    <cellStyle name="Ezres 2 4" xfId="87"/>
    <cellStyle name="Ezres 3" xfId="88"/>
    <cellStyle name="Figyelmeztetés" xfId="89"/>
    <cellStyle name="Good" xfId="90"/>
    <cellStyle name="Heading 1" xfId="91"/>
    <cellStyle name="Heading 2" xfId="92"/>
    <cellStyle name="Heading 3" xfId="93"/>
    <cellStyle name="Heading 4" xfId="94"/>
    <cellStyle name="Hiperhivatkozás" xfId="95"/>
    <cellStyle name="Hivatkozott cella" xfId="96"/>
    <cellStyle name="Input" xfId="97"/>
    <cellStyle name="Jegyzet" xfId="98"/>
    <cellStyle name="Jelölőszín 1" xfId="99"/>
    <cellStyle name="Jelölőszín 2" xfId="100"/>
    <cellStyle name="Jelölőszín 3" xfId="101"/>
    <cellStyle name="Jelölőszín 4" xfId="102"/>
    <cellStyle name="Jelölőszín 5" xfId="103"/>
    <cellStyle name="Jelölőszín 6" xfId="104"/>
    <cellStyle name="Jó" xfId="105"/>
    <cellStyle name="Kimenet" xfId="106"/>
    <cellStyle name="Linked Cell" xfId="107"/>
    <cellStyle name="Magyarázó szöveg" xfId="108"/>
    <cellStyle name="Már látott hiperhivatkozás" xfId="109"/>
    <cellStyle name="Neutral" xfId="110"/>
    <cellStyle name="Normál 2" xfId="111"/>
    <cellStyle name="Normál_2010költsv" xfId="112"/>
    <cellStyle name="Normál_96BESZ" xfId="113"/>
    <cellStyle name="Normál_Illetmény2003" xfId="114"/>
    <cellStyle name="Normál_INTKIA" xfId="115"/>
    <cellStyle name="Normál_Ktségv.táblák 2012-2" xfId="116"/>
    <cellStyle name="Normál_KVIREND" xfId="117"/>
    <cellStyle name="Normál_LETESIT" xfId="118"/>
    <cellStyle name="Normál_MERL197" xfId="119"/>
    <cellStyle name="Normál_Munka1" xfId="120"/>
    <cellStyle name="Normál_Munka2" xfId="121"/>
    <cellStyle name="Normál_Munka34" xfId="122"/>
    <cellStyle name="Normál_Munka6" xfId="123"/>
    <cellStyle name="Note" xfId="124"/>
    <cellStyle name="Output" xfId="125"/>
    <cellStyle name="Összesen" xfId="126"/>
    <cellStyle name="Currency" xfId="127"/>
    <cellStyle name="Currency [0]" xfId="128"/>
    <cellStyle name="Rossz" xfId="129"/>
    <cellStyle name="Semleges" xfId="130"/>
    <cellStyle name="Számítás" xfId="131"/>
    <cellStyle name="Percent" xfId="132"/>
    <cellStyle name="Százalék 2" xfId="133"/>
    <cellStyle name="Title" xfId="134"/>
    <cellStyle name="Total" xfId="135"/>
    <cellStyle name="Warning Text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externalLink" Target="externalLinks/externalLink2.xml" /><Relationship Id="rId48" Type="http://schemas.openxmlformats.org/officeDocument/2006/relationships/externalLink" Target="externalLinks/externalLink3.xml" /><Relationship Id="rId49" Type="http://schemas.openxmlformats.org/officeDocument/2006/relationships/externalLink" Target="externalLinks/externalLink4.xml" /><Relationship Id="rId50" Type="http://schemas.openxmlformats.org/officeDocument/2006/relationships/externalLink" Target="externalLinks/externalLink5.xml" /><Relationship Id="rId51" Type="http://schemas.openxmlformats.org/officeDocument/2006/relationships/externalLink" Target="externalLinks/externalLink6.xml" /><Relationship Id="rId52" Type="http://schemas.openxmlformats.org/officeDocument/2006/relationships/externalLink" Target="externalLinks/externalLink7.xml" /><Relationship Id="rId53" Type="http://schemas.openxmlformats.org/officeDocument/2006/relationships/externalLink" Target="externalLinks/externalLink8.xml" /><Relationship Id="rId54" Type="http://schemas.openxmlformats.org/officeDocument/2006/relationships/externalLink" Target="externalLinks/externalLink9.xml" /><Relationship Id="rId5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ok\KAM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tgv2002\2001besz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mmm\ktgv2008\r&#233;gi\ktgv2005\intmunka\b&#233;radatok_V&#233;d&#337;n&#337;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mmm\ktgv2008\Documents%20and%20Settings\r&#233;gi\ktgv2004\k1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tgv2003\k1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ktgv2008\Ktgv2003\k1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mmm\ktgv2008\ktgv2005\K1105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mmm\ktgv2008\ktgv2006\K11062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08.napirend%20mell%202021&#233;viktgvm&#243;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HIV"/>
      <sheetName val="EP10"/>
      <sheetName val="PAR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10"/>
      <sheetName val="EP10"/>
      <sheetName val="EGYSZ012"/>
      <sheetName val="Egyszbesz"/>
      <sheetName val="EgyszbeszM"/>
      <sheetName val="EgyszbeszPMER"/>
      <sheetName val="PENZM1"/>
      <sheetName val="PAR13"/>
      <sheetName val="Munka4"/>
      <sheetName val="JO"/>
      <sheetName val="Norm"/>
      <sheetName val="INTN"/>
      <sheetName val="Kötött"/>
      <sheetName val="kötött int"/>
      <sheetName val="INTNORM+KÖT"/>
      <sheetName val="eszk"/>
      <sheetName val="forr"/>
      <sheetName val="MERLPHIV"/>
      <sheetName val="MERLINT"/>
      <sheetName val="MERLÖSSZ"/>
      <sheetName val="PMÖNK"/>
      <sheetName val="Központosítot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nkalap4"/>
      <sheetName val="pedagógus"/>
      <sheetName val="pótlékok"/>
      <sheetName val="technika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GYSZ042"/>
      <sheetName val="EP10"/>
      <sheetName val="Egyszbesz"/>
      <sheetName val="Egyszbesz2"/>
      <sheetName val="PAR13"/>
      <sheetName val="PAR13 (2)"/>
      <sheetName val="Munka3"/>
      <sheetName val="PAR10"/>
      <sheetName val="Munka7"/>
      <sheetName val="JO"/>
      <sheetName val="Munka8"/>
      <sheetName val="PMINT"/>
      <sheetName val="PMHIV"/>
      <sheetName val="pmelsz"/>
      <sheetName val="pmelszjav"/>
      <sheetName val="ÖNKM"/>
      <sheetName val="ÖNKM (2)"/>
      <sheetName val="HIVM "/>
      <sheetName val="INTM"/>
      <sheetName val="ESZKM"/>
      <sheetName val="Forrm"/>
      <sheetName val="38"/>
      <sheetName val="48"/>
      <sheetName val="48 (2)"/>
      <sheetName val="49"/>
      <sheetName val="49 (2)"/>
      <sheetName val="31"/>
      <sheetName val="31 (2)"/>
      <sheetName val="51"/>
      <sheetName val="51 (2)"/>
      <sheetName val="Difint"/>
      <sheetName val="31+51"/>
      <sheetName val="Központ"/>
      <sheetName val="55"/>
      <sheetName val="50"/>
      <sheetName val="HITEL2003"/>
      <sheetName val="HELYA"/>
      <sheetName val="LAKAL"/>
      <sheetName val="Létszám2004"/>
      <sheetName val="Munka2"/>
      <sheetName val="51M"/>
      <sheetName val="Munka6"/>
      <sheetName val="Munka5"/>
      <sheetName val="Munka4"/>
      <sheetName val="Munk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P10"/>
      <sheetName val="JO"/>
      <sheetName val="PAR10"/>
      <sheetName val="PAR13"/>
      <sheetName val="Munka6"/>
      <sheetName val="MHIV"/>
      <sheetName val="MÖNK"/>
      <sheetName val="MINT"/>
      <sheetName val="EszkM"/>
      <sheetName val="ForrM"/>
      <sheetName val="38"/>
      <sheetName val="Munka2"/>
      <sheetName val="PMHIV"/>
      <sheetName val="PMINT"/>
      <sheetName val="pmelsz"/>
      <sheetName val="48"/>
      <sheetName val="48 (2)"/>
      <sheetName val="49"/>
      <sheetName val="49 (2)"/>
      <sheetName val="31"/>
      <sheetName val="31 (2)"/>
      <sheetName val="51"/>
      <sheetName val="51 (2)"/>
      <sheetName val="31+51"/>
      <sheetName val="33"/>
      <sheetName val="52"/>
      <sheetName val="55"/>
      <sheetName val="EGYM"/>
      <sheetName val="EGYPF"/>
      <sheetName val="EGYSZ032"/>
      <sheetName val="EGYPM"/>
      <sheetName val="51MUNK"/>
      <sheetName val="LAKAL"/>
      <sheetName val="PMrész"/>
      <sheetName val="Létszám2004"/>
      <sheetName val="HITEL2003"/>
      <sheetName val="Iszi"/>
      <sheetName val="Munka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P10"/>
      <sheetName val="JO"/>
      <sheetName val="PAR10"/>
      <sheetName val="PAR13"/>
      <sheetName val="Munka6"/>
      <sheetName val="MHIV"/>
      <sheetName val="MÖNK"/>
      <sheetName val="MINT"/>
      <sheetName val="EszkM"/>
      <sheetName val="ForrM"/>
      <sheetName val="38"/>
      <sheetName val="Munka2"/>
      <sheetName val="PMHIV"/>
      <sheetName val="PMINT"/>
      <sheetName val="pmelsz"/>
      <sheetName val="48"/>
      <sheetName val="48 (2)"/>
      <sheetName val="49"/>
      <sheetName val="49 (2)"/>
      <sheetName val="31"/>
      <sheetName val="31 (2)"/>
      <sheetName val="51"/>
      <sheetName val="51 (2)"/>
      <sheetName val="31+51"/>
      <sheetName val="33"/>
      <sheetName val="52"/>
      <sheetName val="55"/>
      <sheetName val="EGYM"/>
      <sheetName val="EGYPF"/>
      <sheetName val="EGYSZ032"/>
      <sheetName val="EGYPM"/>
      <sheetName val="51MUNK"/>
      <sheetName val="LAKAL"/>
      <sheetName val="PMrész"/>
      <sheetName val="Létszám2004"/>
      <sheetName val="HITEL2003"/>
      <sheetName val="Iszi"/>
      <sheetName val="Munka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eruh"/>
      <sheetName val="EP10"/>
      <sheetName val="Munka4lem2"/>
      <sheetName val="PAR10"/>
      <sheetName val="Munka7"/>
      <sheetName val="PAR10A"/>
      <sheetName val="51munk"/>
      <sheetName val="Munka4"/>
      <sheetName val="JO"/>
      <sheetName val="Egysz1"/>
      <sheetName val="Egysz2"/>
      <sheetName val="PMHIV"/>
      <sheetName val="PMINT"/>
      <sheetName val="pmelsz"/>
      <sheetName val="Eszköz"/>
      <sheetName val="Forr"/>
      <sheetName val="Mérleghiv"/>
      <sheetName val="Mérleghivint"/>
      <sheetName val="Mérlegössz"/>
      <sheetName val="38"/>
      <sheetName val="48"/>
      <sheetName val="48 (2)"/>
      <sheetName val="49"/>
      <sheetName val="49(2)"/>
      <sheetName val="31"/>
      <sheetName val="312"/>
      <sheetName val="51"/>
      <sheetName val="51(2)"/>
      <sheetName val="Difint"/>
      <sheetName val="31+51"/>
      <sheetName val="33"/>
      <sheetName val="50"/>
      <sheetName val="55"/>
      <sheetName val="HITEL2006"/>
      <sheetName val="24"/>
      <sheetName val="HELYA"/>
      <sheetName val="LÉTESÍT2005"/>
      <sheetName val="LAKAL"/>
      <sheetName val="25"/>
      <sheetName val="pmelsz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P10"/>
      <sheetName val="PAR13"/>
      <sheetName val="Munka2"/>
      <sheetName val="Munka7"/>
      <sheetName val="NORM0100"/>
      <sheetName val="PAR10"/>
      <sheetName val="PAR10A"/>
      <sheetName val="JO"/>
      <sheetName val="Egysz"/>
      <sheetName val="Egysz1"/>
      <sheetName val="Egysz2"/>
      <sheetName val="Eszk"/>
      <sheetName val="Forr"/>
      <sheetName val="MERLHIV"/>
      <sheetName val="MERLINT"/>
      <sheetName val="MERLÖSSZ"/>
      <sheetName val="38"/>
      <sheetName val="Vagyon"/>
      <sheetName val="29HIV"/>
      <sheetName val="PMINT29"/>
      <sheetName val="PM elsz"/>
      <sheetName val="48"/>
      <sheetName val="48 (2)"/>
      <sheetName val="49"/>
      <sheetName val="49 (2)"/>
      <sheetName val="31"/>
      <sheetName val="31 (2)"/>
      <sheetName val="51"/>
      <sheetName val="51 (2)"/>
      <sheetName val="DIFF"/>
      <sheetName val="31+51"/>
      <sheetName val="33"/>
      <sheetName val="50"/>
      <sheetName val="55"/>
      <sheetName val="25"/>
      <sheetName val="24"/>
      <sheetName val="HITEL2007"/>
      <sheetName val="LÉTESÍT2005"/>
      <sheetName val="LAKAL"/>
      <sheetName val="HELY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ER2002"/>
      <sheetName val="Önkormössz"/>
      <sheetName val="Polghivössz"/>
      <sheetName val="Támogatások"/>
      <sheetName val="Városüz.+Ig"/>
      <sheetName val="Egyébműk"/>
      <sheetName val="Finanszírozás"/>
      <sheetName val="fejlesztés"/>
      <sheetName val="Bevjcsössz"/>
      <sheetName val="BevjcsPOLGHIV"/>
      <sheetName val="BevjcsKözpontiÓvoda"/>
      <sheetName val="BevjcsGamesz"/>
      <sheetName val="BevjcsTerületell"/>
      <sheetName val="BevjcsParkfennt"/>
      <sheetName val="BevjcsKözfoglakoztat"/>
      <sheetName val="BevjcsEPELL"/>
      <sheetName val="BevjcsETK"/>
      <sheetName val="BevjcsCSALAD"/>
      <sheetName val="BevjcsORV"/>
      <sheetName val="BevjcsVédőnők"/>
      <sheetName val="BevjcsMKMK"/>
      <sheetName val="BevjcsMIKT"/>
      <sheetName val="BevjcsSzoco"/>
      <sheetName val="BevjcsBölcs"/>
      <sheetName val="INTBEVG"/>
      <sheetName val="INTBEVI"/>
      <sheetName val="INTKIADG"/>
      <sheetName val="INTKIADI"/>
      <sheetName val="INTKIAD"/>
      <sheetName val="INTBEV"/>
      <sheetName val="Műkm"/>
      <sheetName val="FEJL2003"/>
      <sheetName val="Norm2021T"/>
      <sheetName val="Beruh"/>
      <sheetName val="LÉTESÍT2020"/>
      <sheetName val="LÉTESÍT20202"/>
      <sheetName val="Adós1"/>
      <sheetName val="Adós2"/>
      <sheetName val="HITEL2013"/>
      <sheetName val="HELYA"/>
      <sheetName val="LETSZ2020"/>
      <sheetName val="Előir felhüt2020"/>
      <sheetName val="GAMESZmegosztás22Mu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49.8515625" style="988" customWidth="1"/>
    <col min="2" max="2" width="7.57421875" style="988" customWidth="1"/>
    <col min="3" max="3" width="14.140625" style="988" customWidth="1"/>
    <col min="4" max="4" width="12.57421875" style="988" customWidth="1"/>
    <col min="5" max="5" width="10.28125" style="988" customWidth="1"/>
    <col min="6" max="6" width="10.421875" style="988" customWidth="1"/>
    <col min="7" max="7" width="9.421875" style="988" hidden="1" customWidth="1"/>
    <col min="8" max="8" width="11.28125" style="988" hidden="1" customWidth="1"/>
    <col min="9" max="9" width="12.7109375" style="988" hidden="1" customWidth="1"/>
    <col min="10" max="10" width="13.140625" style="988" hidden="1" customWidth="1"/>
    <col min="11" max="11" width="9.7109375" style="988" hidden="1" customWidth="1"/>
    <col min="12" max="16384" width="9.140625" style="988" customWidth="1"/>
  </cols>
  <sheetData>
    <row r="1" spans="1:5" ht="12.75">
      <c r="A1" s="987" t="s">
        <v>501</v>
      </c>
      <c r="E1" s="988" t="s">
        <v>202</v>
      </c>
    </row>
    <row r="2" spans="1:10" ht="30" customHeight="1">
      <c r="A2" s="937" t="s">
        <v>928</v>
      </c>
      <c r="B2" s="938"/>
      <c r="C2" s="938"/>
      <c r="D2" s="1899"/>
      <c r="E2" s="1899"/>
      <c r="F2" s="1899"/>
      <c r="G2" s="1899"/>
      <c r="H2" s="1899"/>
      <c r="I2" s="1899"/>
      <c r="J2" s="1899"/>
    </row>
    <row r="3" spans="1:10" ht="12.75" hidden="1">
      <c r="A3" s="989"/>
      <c r="B3" s="989"/>
      <c r="C3" s="989"/>
      <c r="D3" s="989"/>
      <c r="E3" s="989"/>
      <c r="F3" s="989"/>
      <c r="G3" s="989"/>
      <c r="H3" s="989"/>
      <c r="I3" s="989"/>
      <c r="J3" s="989"/>
    </row>
    <row r="4" spans="1:10" ht="12.75">
      <c r="A4" s="989"/>
      <c r="B4" s="989"/>
      <c r="C4" s="989"/>
      <c r="D4" s="989"/>
      <c r="E4" s="989"/>
      <c r="F4" s="989" t="s">
        <v>502</v>
      </c>
      <c r="G4" s="989"/>
      <c r="H4" s="989"/>
      <c r="I4" s="989"/>
      <c r="J4" s="989" t="s">
        <v>502</v>
      </c>
    </row>
    <row r="5" spans="1:11" ht="35.25" customHeight="1">
      <c r="A5" s="990" t="s">
        <v>562</v>
      </c>
      <c r="B5" s="991" t="s">
        <v>563</v>
      </c>
      <c r="C5" s="992" t="s">
        <v>929</v>
      </c>
      <c r="D5" s="993" t="s">
        <v>1047</v>
      </c>
      <c r="E5" s="994" t="s">
        <v>564</v>
      </c>
      <c r="F5" s="993" t="s">
        <v>1047</v>
      </c>
      <c r="G5" s="993" t="s">
        <v>565</v>
      </c>
      <c r="H5" s="993" t="s">
        <v>566</v>
      </c>
      <c r="I5" s="992" t="s">
        <v>839</v>
      </c>
      <c r="J5" s="993" t="s">
        <v>887</v>
      </c>
      <c r="K5" s="993" t="s">
        <v>930</v>
      </c>
    </row>
    <row r="6" spans="1:11" ht="18.75" customHeight="1">
      <c r="A6" s="995" t="s">
        <v>567</v>
      </c>
      <c r="B6" s="996"/>
      <c r="C6" s="997"/>
      <c r="D6" s="997"/>
      <c r="E6" s="997"/>
      <c r="F6" s="997"/>
      <c r="G6" s="997"/>
      <c r="H6" s="997"/>
      <c r="I6" s="997"/>
      <c r="J6" s="997"/>
      <c r="K6" s="997"/>
    </row>
    <row r="7" spans="1:11" ht="29.25" customHeight="1">
      <c r="A7" s="998" t="s">
        <v>688</v>
      </c>
      <c r="B7" s="999">
        <v>1</v>
      </c>
      <c r="C7" s="1000">
        <v>584485</v>
      </c>
      <c r="D7" s="1000">
        <v>584485</v>
      </c>
      <c r="E7" s="1000">
        <v>250</v>
      </c>
      <c r="F7" s="1000">
        <f>SUM(D7:E7)</f>
        <v>584735</v>
      </c>
      <c r="G7" s="1000"/>
      <c r="H7" s="1001">
        <f>G7/F7</f>
        <v>0</v>
      </c>
      <c r="I7" s="1000">
        <v>595236</v>
      </c>
      <c r="J7" s="1000">
        <v>612366</v>
      </c>
      <c r="K7" s="1000">
        <v>619336</v>
      </c>
    </row>
    <row r="8" spans="1:11" ht="21" customHeight="1">
      <c r="A8" s="1002" t="s">
        <v>686</v>
      </c>
      <c r="B8" s="999">
        <v>2</v>
      </c>
      <c r="C8" s="1000">
        <v>502000</v>
      </c>
      <c r="D8" s="1000">
        <v>502000</v>
      </c>
      <c r="E8" s="1000"/>
      <c r="F8" s="1000">
        <f>SUM(D8:E8)</f>
        <v>502000</v>
      </c>
      <c r="G8" s="1000"/>
      <c r="H8" s="1001">
        <f>G8/F8</f>
        <v>0</v>
      </c>
      <c r="I8" s="1000">
        <v>560000</v>
      </c>
      <c r="J8" s="1000">
        <v>650000</v>
      </c>
      <c r="K8" s="1000">
        <v>730000</v>
      </c>
    </row>
    <row r="9" spans="1:11" ht="24.75" customHeight="1">
      <c r="A9" s="1002" t="s">
        <v>689</v>
      </c>
      <c r="B9" s="999">
        <v>3</v>
      </c>
      <c r="C9" s="1000">
        <v>1562399</v>
      </c>
      <c r="D9" s="1000">
        <v>1562399</v>
      </c>
      <c r="E9" s="1000">
        <v>36616</v>
      </c>
      <c r="F9" s="1000">
        <f aca="true" t="shared" si="0" ref="F9:F17">SUM(D9:E9)</f>
        <v>1599015</v>
      </c>
      <c r="G9" s="1000"/>
      <c r="H9" s="1001"/>
      <c r="I9" s="1000">
        <v>1593646</v>
      </c>
      <c r="J9" s="1000">
        <v>1641456</v>
      </c>
      <c r="K9" s="1000">
        <v>1674285</v>
      </c>
    </row>
    <row r="10" spans="1:11" ht="24.75" customHeight="1">
      <c r="A10" s="1002" t="s">
        <v>683</v>
      </c>
      <c r="B10" s="999">
        <v>4</v>
      </c>
      <c r="C10" s="1000">
        <v>129</v>
      </c>
      <c r="D10" s="1000">
        <v>129</v>
      </c>
      <c r="E10" s="1000"/>
      <c r="F10" s="1000">
        <f t="shared" si="0"/>
        <v>129</v>
      </c>
      <c r="G10" s="1000"/>
      <c r="H10" s="1001"/>
      <c r="I10" s="1000"/>
      <c r="J10" s="1000"/>
      <c r="K10" s="1000"/>
    </row>
    <row r="11" spans="1:11" ht="24.75" customHeight="1">
      <c r="A11" s="2244" t="s">
        <v>681</v>
      </c>
      <c r="B11" s="999">
        <v>5</v>
      </c>
      <c r="C11" s="1000">
        <v>191728</v>
      </c>
      <c r="D11" s="1000">
        <v>191728</v>
      </c>
      <c r="E11" s="1000">
        <v>19430</v>
      </c>
      <c r="F11" s="1000">
        <f t="shared" si="0"/>
        <v>211158</v>
      </c>
      <c r="G11" s="1000"/>
      <c r="H11" s="1001"/>
      <c r="I11" s="1000">
        <v>192000</v>
      </c>
      <c r="J11" s="1000">
        <v>193000</v>
      </c>
      <c r="K11" s="1000">
        <v>195000</v>
      </c>
    </row>
    <row r="12" spans="1:11" ht="25.5" customHeight="1">
      <c r="A12" s="2244" t="s">
        <v>690</v>
      </c>
      <c r="B12" s="999">
        <v>6</v>
      </c>
      <c r="C12" s="1000">
        <v>81780</v>
      </c>
      <c r="D12" s="1000">
        <v>81780</v>
      </c>
      <c r="E12" s="1000"/>
      <c r="F12" s="1000">
        <f t="shared" si="0"/>
        <v>81780</v>
      </c>
      <c r="G12" s="1000"/>
      <c r="H12" s="1001"/>
      <c r="I12" s="1000">
        <v>83000</v>
      </c>
      <c r="J12" s="1000">
        <v>85000</v>
      </c>
      <c r="K12" s="1000">
        <v>87000</v>
      </c>
    </row>
    <row r="13" spans="1:11" ht="18" customHeight="1">
      <c r="A13" s="1002" t="s">
        <v>568</v>
      </c>
      <c r="B13" s="999">
        <v>7</v>
      </c>
      <c r="C13" s="1000"/>
      <c r="D13" s="1000"/>
      <c r="E13" s="1003"/>
      <c r="F13" s="1000">
        <f t="shared" si="0"/>
        <v>0</v>
      </c>
      <c r="G13" s="1000"/>
      <c r="H13" s="1001"/>
      <c r="I13" s="1000"/>
      <c r="J13" s="1000"/>
      <c r="K13" s="1000"/>
    </row>
    <row r="14" spans="1:11" ht="28.5" customHeight="1">
      <c r="A14" s="2297" t="s">
        <v>877</v>
      </c>
      <c r="B14" s="999">
        <v>8</v>
      </c>
      <c r="C14" s="1000">
        <v>1300</v>
      </c>
      <c r="D14" s="1000">
        <v>1300</v>
      </c>
      <c r="E14" s="1000">
        <v>9900</v>
      </c>
      <c r="F14" s="1000">
        <f t="shared" si="0"/>
        <v>11200</v>
      </c>
      <c r="G14" s="1000"/>
      <c r="H14" s="1001"/>
      <c r="I14" s="1000"/>
      <c r="J14" s="1000"/>
      <c r="K14" s="1000"/>
    </row>
    <row r="15" spans="1:11" ht="18" customHeight="1">
      <c r="A15" s="1002" t="s">
        <v>1048</v>
      </c>
      <c r="B15" s="999">
        <v>9</v>
      </c>
      <c r="C15" s="1000"/>
      <c r="D15" s="1000"/>
      <c r="E15" s="1000">
        <v>12000</v>
      </c>
      <c r="F15" s="1000">
        <f t="shared" si="0"/>
        <v>12000</v>
      </c>
      <c r="G15" s="1000"/>
      <c r="H15" s="1001"/>
      <c r="I15" s="1000"/>
      <c r="J15" s="1000"/>
      <c r="K15" s="1000"/>
    </row>
    <row r="16" spans="1:11" ht="18" customHeight="1">
      <c r="A16" s="1002" t="s">
        <v>794</v>
      </c>
      <c r="B16" s="999">
        <v>10</v>
      </c>
      <c r="C16" s="1000"/>
      <c r="D16" s="1000"/>
      <c r="E16" s="1000"/>
      <c r="F16" s="1000">
        <f t="shared" si="0"/>
        <v>0</v>
      </c>
      <c r="G16" s="1000"/>
      <c r="H16" s="1001"/>
      <c r="I16" s="1000"/>
      <c r="J16" s="1000"/>
      <c r="K16" s="1000"/>
    </row>
    <row r="17" spans="1:15" ht="18" customHeight="1">
      <c r="A17" s="1002" t="s">
        <v>573</v>
      </c>
      <c r="B17" s="999">
        <v>11</v>
      </c>
      <c r="C17" s="1000">
        <v>625405</v>
      </c>
      <c r="D17" s="1000">
        <v>625405</v>
      </c>
      <c r="E17" s="1000"/>
      <c r="F17" s="1000">
        <f t="shared" si="0"/>
        <v>625405</v>
      </c>
      <c r="G17" s="1000"/>
      <c r="H17" s="1001"/>
      <c r="I17" s="1000">
        <v>550739</v>
      </c>
      <c r="J17" s="1000">
        <v>430557</v>
      </c>
      <c r="K17" s="1000">
        <v>360000</v>
      </c>
      <c r="M17" s="1810">
        <f>I33-I19</f>
        <v>0</v>
      </c>
      <c r="N17" s="1810">
        <f>J33-J19</f>
        <v>0</v>
      </c>
      <c r="O17" s="1810">
        <f>K33-K19</f>
        <v>0</v>
      </c>
    </row>
    <row r="18" spans="1:11" ht="18" customHeight="1">
      <c r="A18" s="1002" t="s">
        <v>519</v>
      </c>
      <c r="B18" s="999">
        <v>12</v>
      </c>
      <c r="C18" s="1000"/>
      <c r="D18" s="1000">
        <v>0</v>
      </c>
      <c r="E18" s="1000"/>
      <c r="F18" s="1000">
        <f>SUM(D18:E18)</f>
        <v>0</v>
      </c>
      <c r="G18" s="1000"/>
      <c r="H18" s="1001"/>
      <c r="I18" s="1000"/>
      <c r="J18" s="1000"/>
      <c r="K18" s="1000"/>
    </row>
    <row r="19" spans="1:12" ht="18" customHeight="1">
      <c r="A19" s="1004" t="s">
        <v>574</v>
      </c>
      <c r="B19" s="1981">
        <v>13</v>
      </c>
      <c r="C19" s="1005">
        <f>SUM(C7:C18)</f>
        <v>3549226</v>
      </c>
      <c r="D19" s="1005">
        <f>SUM(D7:D18)</f>
        <v>3549226</v>
      </c>
      <c r="E19" s="1005">
        <f aca="true" t="shared" si="1" ref="E19:J19">SUM(E7:E18)</f>
        <v>78196</v>
      </c>
      <c r="F19" s="1005">
        <f t="shared" si="1"/>
        <v>3627422</v>
      </c>
      <c r="G19" s="1005">
        <f t="shared" si="1"/>
        <v>0</v>
      </c>
      <c r="H19" s="2167">
        <f>G19/F19</f>
        <v>0</v>
      </c>
      <c r="I19" s="1005">
        <f t="shared" si="1"/>
        <v>3574621</v>
      </c>
      <c r="J19" s="1005">
        <f t="shared" si="1"/>
        <v>3612379</v>
      </c>
      <c r="K19" s="1005">
        <f>SUM(K7:K18)</f>
        <v>3665621</v>
      </c>
      <c r="L19" s="1810"/>
    </row>
    <row r="20" spans="1:13" ht="18" customHeight="1">
      <c r="A20" s="1002" t="s">
        <v>575</v>
      </c>
      <c r="B20" s="999">
        <v>14</v>
      </c>
      <c r="C20" s="1000">
        <v>1514470</v>
      </c>
      <c r="D20" s="1000">
        <v>1514470</v>
      </c>
      <c r="E20" s="1000">
        <v>25026</v>
      </c>
      <c r="F20" s="1000">
        <f>SUM(D20:E20)</f>
        <v>1539496</v>
      </c>
      <c r="G20" s="1000"/>
      <c r="H20" s="1001"/>
      <c r="I20" s="1000">
        <v>1544759</v>
      </c>
      <c r="J20" s="1000">
        <v>1575654</v>
      </c>
      <c r="K20" s="1000">
        <v>1607167</v>
      </c>
      <c r="L20" s="2304"/>
      <c r="M20" s="2304"/>
    </row>
    <row r="21" spans="1:13" ht="18" customHeight="1">
      <c r="A21" s="1002" t="s">
        <v>29</v>
      </c>
      <c r="B21" s="999">
        <v>15</v>
      </c>
      <c r="C21" s="1000">
        <v>232908</v>
      </c>
      <c r="D21" s="1000">
        <v>232908</v>
      </c>
      <c r="E21" s="1000">
        <v>3930</v>
      </c>
      <c r="F21" s="1000">
        <f aca="true" t="shared" si="2" ref="F21:F32">SUM(D21:E21)</f>
        <v>236838</v>
      </c>
      <c r="G21" s="1000"/>
      <c r="H21" s="1001"/>
      <c r="I21" s="1000">
        <v>231714</v>
      </c>
      <c r="J21" s="1000">
        <v>236348</v>
      </c>
      <c r="K21" s="1000">
        <v>241075</v>
      </c>
      <c r="L21" s="2304"/>
      <c r="M21" s="2304"/>
    </row>
    <row r="22" spans="1:13" ht="27" customHeight="1">
      <c r="A22" s="1006" t="s">
        <v>577</v>
      </c>
      <c r="B22" s="999">
        <v>16</v>
      </c>
      <c r="C22" s="1000">
        <v>1173050</v>
      </c>
      <c r="D22" s="1000">
        <v>1173050</v>
      </c>
      <c r="E22" s="1000">
        <v>8125</v>
      </c>
      <c r="F22" s="1000">
        <f t="shared" si="2"/>
        <v>1181175</v>
      </c>
      <c r="G22" s="1000"/>
      <c r="H22" s="1001"/>
      <c r="I22" s="1000">
        <v>1182361</v>
      </c>
      <c r="J22" s="1000">
        <v>1185366</v>
      </c>
      <c r="K22" s="1000">
        <v>1192365</v>
      </c>
      <c r="L22" s="2304"/>
      <c r="M22" s="2304"/>
    </row>
    <row r="23" spans="1:13" ht="25.5" customHeight="1">
      <c r="A23" s="2245" t="s">
        <v>691</v>
      </c>
      <c r="B23" s="999">
        <v>17</v>
      </c>
      <c r="C23" s="1000">
        <v>129153</v>
      </c>
      <c r="D23" s="1000">
        <v>129153</v>
      </c>
      <c r="E23" s="1000">
        <v>2521</v>
      </c>
      <c r="F23" s="1000">
        <f t="shared" si="2"/>
        <v>131674</v>
      </c>
      <c r="G23" s="1000"/>
      <c r="H23" s="1001"/>
      <c r="I23" s="1000">
        <v>130125</v>
      </c>
      <c r="J23" s="1000">
        <v>132140</v>
      </c>
      <c r="K23" s="1000">
        <v>133262</v>
      </c>
      <c r="L23" s="2304"/>
      <c r="M23" s="2304"/>
    </row>
    <row r="24" spans="1:13" ht="18.75" customHeight="1">
      <c r="A24" s="2245" t="s">
        <v>679</v>
      </c>
      <c r="B24" s="999">
        <v>18</v>
      </c>
      <c r="C24" s="1000">
        <v>178052</v>
      </c>
      <c r="D24" s="1000">
        <v>178052</v>
      </c>
      <c r="E24" s="1000">
        <v>7660</v>
      </c>
      <c r="F24" s="1000">
        <f t="shared" si="2"/>
        <v>185712</v>
      </c>
      <c r="G24" s="1000"/>
      <c r="H24" s="1001"/>
      <c r="I24" s="1000">
        <v>176520</v>
      </c>
      <c r="J24" s="1000">
        <v>173126</v>
      </c>
      <c r="K24" s="1000">
        <v>174563</v>
      </c>
      <c r="L24" s="2304"/>
      <c r="M24" s="2304"/>
    </row>
    <row r="25" spans="1:13" ht="18" customHeight="1">
      <c r="A25" s="1002" t="s">
        <v>579</v>
      </c>
      <c r="B25" s="999">
        <v>19</v>
      </c>
      <c r="C25" s="1000"/>
      <c r="D25" s="1000"/>
      <c r="E25" s="1003"/>
      <c r="F25" s="1000">
        <f t="shared" si="2"/>
        <v>0</v>
      </c>
      <c r="G25" s="1000"/>
      <c r="H25" s="1001"/>
      <c r="I25" s="1000"/>
      <c r="J25" s="1000"/>
      <c r="K25" s="1000"/>
      <c r="M25" s="2304"/>
    </row>
    <row r="26" spans="1:13" ht="18" customHeight="1">
      <c r="A26" s="1002" t="s">
        <v>675</v>
      </c>
      <c r="B26" s="999">
        <v>20</v>
      </c>
      <c r="C26" s="1000">
        <v>600</v>
      </c>
      <c r="D26" s="1000">
        <v>600</v>
      </c>
      <c r="E26" s="1000"/>
      <c r="F26" s="1000">
        <f t="shared" si="2"/>
        <v>600</v>
      </c>
      <c r="G26" s="1000"/>
      <c r="H26" s="1001"/>
      <c r="I26" s="1000">
        <v>600</v>
      </c>
      <c r="J26" s="1000">
        <v>600</v>
      </c>
      <c r="K26" s="1000">
        <v>600</v>
      </c>
      <c r="M26" s="2304"/>
    </row>
    <row r="27" spans="1:13" ht="18" customHeight="1">
      <c r="A27" s="1002" t="s">
        <v>584</v>
      </c>
      <c r="B27" s="999">
        <v>21</v>
      </c>
      <c r="C27" s="1000"/>
      <c r="D27" s="1000"/>
      <c r="E27" s="1000">
        <v>9900</v>
      </c>
      <c r="F27" s="1000">
        <f t="shared" si="2"/>
        <v>9900</v>
      </c>
      <c r="G27" s="1000"/>
      <c r="H27" s="1001"/>
      <c r="I27" s="1000"/>
      <c r="J27" s="1000"/>
      <c r="K27" s="1000"/>
      <c r="M27" s="2304"/>
    </row>
    <row r="28" spans="1:13" ht="18" customHeight="1">
      <c r="A28" s="1002" t="s">
        <v>585</v>
      </c>
      <c r="B28" s="999">
        <v>22</v>
      </c>
      <c r="C28" s="1000">
        <v>56496</v>
      </c>
      <c r="D28" s="1000">
        <v>56496</v>
      </c>
      <c r="E28" s="1000">
        <v>12000</v>
      </c>
      <c r="F28" s="1000">
        <f t="shared" si="2"/>
        <v>68496</v>
      </c>
      <c r="G28" s="1000"/>
      <c r="H28" s="1001"/>
      <c r="I28" s="1000">
        <v>58542</v>
      </c>
      <c r="J28" s="1000">
        <v>59145</v>
      </c>
      <c r="K28" s="1000">
        <v>66589</v>
      </c>
      <c r="L28" s="2304"/>
      <c r="M28" s="2304"/>
    </row>
    <row r="29" spans="1:13" ht="18" customHeight="1">
      <c r="A29" s="1002" t="s">
        <v>581</v>
      </c>
      <c r="B29" s="999">
        <v>23</v>
      </c>
      <c r="C29" s="1000">
        <v>5000</v>
      </c>
      <c r="D29" s="1000">
        <v>5000</v>
      </c>
      <c r="E29" s="1000"/>
      <c r="F29" s="1000">
        <f t="shared" si="2"/>
        <v>5000</v>
      </c>
      <c r="G29" s="1000"/>
      <c r="H29" s="1001"/>
      <c r="I29" s="1000">
        <v>5000</v>
      </c>
      <c r="J29" s="1000">
        <v>5000</v>
      </c>
      <c r="K29" s="1000">
        <v>5000</v>
      </c>
      <c r="L29" s="2304"/>
      <c r="M29" s="2304"/>
    </row>
    <row r="30" spans="1:13" ht="18" customHeight="1">
      <c r="A30" s="1002" t="s">
        <v>586</v>
      </c>
      <c r="B30" s="999">
        <v>24</v>
      </c>
      <c r="C30" s="1000"/>
      <c r="D30" s="1000"/>
      <c r="E30" s="1000"/>
      <c r="F30" s="1000">
        <f t="shared" si="2"/>
        <v>0</v>
      </c>
      <c r="G30" s="1000"/>
      <c r="H30" s="1001"/>
      <c r="I30" s="1000"/>
      <c r="J30" s="1000"/>
      <c r="K30" s="1000"/>
      <c r="M30" s="2304"/>
    </row>
    <row r="31" spans="1:13" ht="18" customHeight="1">
      <c r="A31" s="1002" t="s">
        <v>525</v>
      </c>
      <c r="B31" s="999">
        <v>25</v>
      </c>
      <c r="C31" s="1000"/>
      <c r="D31" s="1000"/>
      <c r="E31" s="1003"/>
      <c r="F31" s="1000">
        <f t="shared" si="2"/>
        <v>0</v>
      </c>
      <c r="G31" s="1000"/>
      <c r="H31" s="1001"/>
      <c r="I31" s="1000"/>
      <c r="J31" s="1000"/>
      <c r="K31" s="1000"/>
      <c r="M31" s="2304"/>
    </row>
    <row r="32" spans="1:13" ht="18" customHeight="1">
      <c r="A32" s="1002" t="s">
        <v>1029</v>
      </c>
      <c r="B32" s="999">
        <v>26</v>
      </c>
      <c r="C32" s="1000">
        <v>259497</v>
      </c>
      <c r="D32" s="1000">
        <v>259497</v>
      </c>
      <c r="E32" s="1000">
        <v>9034</v>
      </c>
      <c r="F32" s="1000">
        <f t="shared" si="2"/>
        <v>268531</v>
      </c>
      <c r="G32" s="1000"/>
      <c r="H32" s="1001"/>
      <c r="I32" s="1000">
        <v>245000</v>
      </c>
      <c r="J32" s="1000">
        <v>245000</v>
      </c>
      <c r="K32" s="1000">
        <v>245000</v>
      </c>
      <c r="L32" s="2304"/>
      <c r="M32" s="2304"/>
    </row>
    <row r="33" spans="1:11" ht="18" customHeight="1">
      <c r="A33" s="1004" t="s">
        <v>587</v>
      </c>
      <c r="B33" s="1981">
        <v>27</v>
      </c>
      <c r="C33" s="1005">
        <f>SUM(C20:C32)</f>
        <v>3549226</v>
      </c>
      <c r="D33" s="1005">
        <f>SUM(D20:D32)</f>
        <v>3549226</v>
      </c>
      <c r="E33" s="1005">
        <f>SUM(E20:E32)</f>
        <v>78196</v>
      </c>
      <c r="F33" s="1005">
        <f>SUM(F20:F32)</f>
        <v>3627422</v>
      </c>
      <c r="G33" s="1005">
        <f>SUM(G20:G32)</f>
        <v>0</v>
      </c>
      <c r="H33" s="2167">
        <f>G33/F33</f>
        <v>0</v>
      </c>
      <c r="I33" s="1005">
        <f>SUM(I20:I32)</f>
        <v>3574621</v>
      </c>
      <c r="J33" s="1005">
        <f>SUM(J20:J32)</f>
        <v>3612379</v>
      </c>
      <c r="K33" s="1005">
        <f>SUM(K20:K32)</f>
        <v>3665621</v>
      </c>
    </row>
    <row r="34" spans="1:11" ht="21" customHeight="1">
      <c r="A34" s="1007" t="s">
        <v>588</v>
      </c>
      <c r="B34" s="1008"/>
      <c r="C34" s="1009"/>
      <c r="D34" s="1009"/>
      <c r="E34" s="1009"/>
      <c r="F34" s="1009"/>
      <c r="G34" s="1009"/>
      <c r="H34" s="1001"/>
      <c r="I34" s="1009"/>
      <c r="J34" s="1009"/>
      <c r="K34" s="1009"/>
    </row>
    <row r="35" spans="1:11" ht="26.25" customHeight="1">
      <c r="A35" s="1010" t="s">
        <v>694</v>
      </c>
      <c r="B35" s="999">
        <v>28</v>
      </c>
      <c r="C35" s="1000">
        <v>182305</v>
      </c>
      <c r="D35" s="1000">
        <v>182305</v>
      </c>
      <c r="E35" s="1000"/>
      <c r="F35" s="1000">
        <f>SUM(D35:E35)</f>
        <v>182305</v>
      </c>
      <c r="G35" s="1000"/>
      <c r="H35" s="1001"/>
      <c r="I35" s="1000">
        <v>45000</v>
      </c>
      <c r="J35" s="1000">
        <v>45000</v>
      </c>
      <c r="K35" s="1000">
        <v>45000</v>
      </c>
    </row>
    <row r="36" spans="1:11" ht="18" customHeight="1">
      <c r="A36" s="1010" t="s">
        <v>8</v>
      </c>
      <c r="B36" s="999">
        <v>29</v>
      </c>
      <c r="C36" s="1000">
        <v>51000</v>
      </c>
      <c r="D36" s="1000">
        <v>51000</v>
      </c>
      <c r="E36" s="1000"/>
      <c r="F36" s="1000">
        <f aca="true" t="shared" si="3" ref="F36:F46">SUM(D36:E36)</f>
        <v>51000</v>
      </c>
      <c r="G36" s="1000"/>
      <c r="H36" s="1001"/>
      <c r="I36" s="1000">
        <v>51000</v>
      </c>
      <c r="J36" s="1000">
        <v>51000</v>
      </c>
      <c r="K36" s="1000">
        <v>51000</v>
      </c>
    </row>
    <row r="37" spans="1:11" ht="17.25" customHeight="1">
      <c r="A37" s="1011" t="s">
        <v>72</v>
      </c>
      <c r="B37" s="999">
        <v>30</v>
      </c>
      <c r="C37" s="1000"/>
      <c r="D37" s="1000"/>
      <c r="E37" s="1000"/>
      <c r="F37" s="1000">
        <f t="shared" si="3"/>
        <v>0</v>
      </c>
      <c r="G37" s="1000"/>
      <c r="H37" s="1001"/>
      <c r="I37" s="1000"/>
      <c r="J37" s="1000"/>
      <c r="K37" s="1000"/>
    </row>
    <row r="38" spans="1:11" ht="18.75" customHeight="1">
      <c r="A38" s="1011" t="s">
        <v>684</v>
      </c>
      <c r="B38" s="999">
        <v>31</v>
      </c>
      <c r="C38" s="1000">
        <v>215548</v>
      </c>
      <c r="D38" s="1000">
        <v>215548</v>
      </c>
      <c r="E38" s="1000">
        <v>94271</v>
      </c>
      <c r="F38" s="1000">
        <f t="shared" si="3"/>
        <v>309819</v>
      </c>
      <c r="G38" s="1000"/>
      <c r="H38" s="1001"/>
      <c r="I38" s="1000">
        <v>272722</v>
      </c>
      <c r="J38" s="1000">
        <v>275543</v>
      </c>
      <c r="K38" s="1000">
        <v>273281</v>
      </c>
    </row>
    <row r="39" spans="1:11" ht="27.75" customHeight="1">
      <c r="A39" s="1011" t="s">
        <v>682</v>
      </c>
      <c r="B39" s="999">
        <v>32</v>
      </c>
      <c r="C39" s="1000"/>
      <c r="D39" s="1000"/>
      <c r="E39" s="1000"/>
      <c r="F39" s="1000">
        <f t="shared" si="3"/>
        <v>0</v>
      </c>
      <c r="G39" s="1000"/>
      <c r="H39" s="1001"/>
      <c r="I39" s="1000"/>
      <c r="J39" s="1000"/>
      <c r="K39" s="1000"/>
    </row>
    <row r="40" spans="1:11" ht="18" customHeight="1">
      <c r="A40" s="1002" t="s">
        <v>604</v>
      </c>
      <c r="B40" s="999">
        <v>33</v>
      </c>
      <c r="C40" s="1000"/>
      <c r="D40" s="1000"/>
      <c r="E40" s="1003"/>
      <c r="F40" s="1000">
        <f t="shared" si="3"/>
        <v>0</v>
      </c>
      <c r="G40" s="1000"/>
      <c r="H40" s="1001"/>
      <c r="I40" s="1000"/>
      <c r="J40" s="1000"/>
      <c r="K40" s="1000"/>
    </row>
    <row r="41" spans="1:11" ht="18" customHeight="1">
      <c r="A41" s="1002" t="s">
        <v>367</v>
      </c>
      <c r="B41" s="999">
        <v>34</v>
      </c>
      <c r="C41" s="1000"/>
      <c r="D41" s="1000"/>
      <c r="E41" s="1000"/>
      <c r="F41" s="1000">
        <f t="shared" si="3"/>
        <v>0</v>
      </c>
      <c r="G41" s="1000"/>
      <c r="H41" s="1001"/>
      <c r="I41" s="1000"/>
      <c r="J41" s="1000"/>
      <c r="K41" s="1000"/>
    </row>
    <row r="42" spans="1:11" ht="18" customHeight="1">
      <c r="A42" s="1010" t="s">
        <v>609</v>
      </c>
      <c r="B42" s="999">
        <v>35</v>
      </c>
      <c r="C42" s="1000"/>
      <c r="D42" s="1000"/>
      <c r="E42" s="1003"/>
      <c r="F42" s="1000">
        <f t="shared" si="3"/>
        <v>0</v>
      </c>
      <c r="G42" s="1003"/>
      <c r="H42" s="1001"/>
      <c r="I42" s="1000"/>
      <c r="J42" s="1000"/>
      <c r="K42" s="1000"/>
    </row>
    <row r="43" spans="1:11" ht="18" customHeight="1">
      <c r="A43" s="1010" t="s">
        <v>610</v>
      </c>
      <c r="B43" s="999">
        <v>36</v>
      </c>
      <c r="C43" s="1000">
        <v>7000</v>
      </c>
      <c r="D43" s="1000">
        <v>7000</v>
      </c>
      <c r="E43" s="1000"/>
      <c r="F43" s="1000">
        <f t="shared" si="3"/>
        <v>7000</v>
      </c>
      <c r="G43" s="1000"/>
      <c r="H43" s="1001"/>
      <c r="I43" s="1000">
        <v>6500</v>
      </c>
      <c r="J43" s="1000">
        <v>6500</v>
      </c>
      <c r="K43" s="1000">
        <v>6500</v>
      </c>
    </row>
    <row r="44" spans="1:11" ht="18" customHeight="1">
      <c r="A44" s="1010" t="s">
        <v>5</v>
      </c>
      <c r="B44" s="999">
        <v>37</v>
      </c>
      <c r="C44" s="1000">
        <v>253219</v>
      </c>
      <c r="D44" s="1000">
        <v>253219</v>
      </c>
      <c r="E44" s="1000"/>
      <c r="F44" s="1000">
        <f t="shared" si="3"/>
        <v>253219</v>
      </c>
      <c r="G44" s="1003"/>
      <c r="H44" s="1001"/>
      <c r="I44" s="1000"/>
      <c r="J44" s="1000"/>
      <c r="K44" s="1000"/>
    </row>
    <row r="45" spans="1:11" ht="18" customHeight="1">
      <c r="A45" s="1002" t="s">
        <v>793</v>
      </c>
      <c r="B45" s="999">
        <v>38</v>
      </c>
      <c r="C45" s="1000"/>
      <c r="D45" s="1000"/>
      <c r="E45" s="1003"/>
      <c r="F45" s="1000">
        <f t="shared" si="3"/>
        <v>0</v>
      </c>
      <c r="G45" s="1003"/>
      <c r="H45" s="1001"/>
      <c r="I45" s="1000"/>
      <c r="J45" s="1000"/>
      <c r="K45" s="1000"/>
    </row>
    <row r="46" spans="1:11" ht="18" customHeight="1">
      <c r="A46" s="1002" t="s">
        <v>611</v>
      </c>
      <c r="B46" s="999">
        <v>39</v>
      </c>
      <c r="C46" s="1000">
        <v>3884618</v>
      </c>
      <c r="D46" s="1000">
        <v>3884618</v>
      </c>
      <c r="E46" s="1000"/>
      <c r="F46" s="1000">
        <f t="shared" si="3"/>
        <v>3884618</v>
      </c>
      <c r="G46" s="1000"/>
      <c r="H46" s="1001"/>
      <c r="I46" s="1000">
        <v>1310222</v>
      </c>
      <c r="J46" s="1000">
        <v>225362</v>
      </c>
      <c r="K46" s="1000">
        <v>238500</v>
      </c>
    </row>
    <row r="47" spans="1:11" ht="18" customHeight="1">
      <c r="A47" s="1002" t="s">
        <v>449</v>
      </c>
      <c r="B47" s="999">
        <v>40</v>
      </c>
      <c r="C47" s="1000"/>
      <c r="D47" s="1000"/>
      <c r="E47" s="1003"/>
      <c r="F47" s="1000">
        <f>SUM(D47:E47)</f>
        <v>0</v>
      </c>
      <c r="G47" s="1000"/>
      <c r="H47" s="1001"/>
      <c r="I47" s="1000"/>
      <c r="J47" s="1000"/>
      <c r="K47" s="1000"/>
    </row>
    <row r="48" spans="1:11" ht="18" customHeight="1">
      <c r="A48" s="1004" t="s">
        <v>615</v>
      </c>
      <c r="B48" s="1981">
        <v>41</v>
      </c>
      <c r="C48" s="1005">
        <f>SUM(C35:C47)</f>
        <v>4593690</v>
      </c>
      <c r="D48" s="1005">
        <f>SUM(D35:D47)</f>
        <v>4593690</v>
      </c>
      <c r="E48" s="1005">
        <f>SUM(E35:E47)</f>
        <v>94271</v>
      </c>
      <c r="F48" s="1005">
        <f>SUM(F35:F47)</f>
        <v>4687961</v>
      </c>
      <c r="G48" s="1005">
        <f>SUM(G35:G47)</f>
        <v>0</v>
      </c>
      <c r="H48" s="2167">
        <f>G48/F48</f>
        <v>0</v>
      </c>
      <c r="I48" s="1005">
        <f>SUM(I35:I47)</f>
        <v>1685444</v>
      </c>
      <c r="J48" s="1005">
        <f>SUM(J35:J47)</f>
        <v>603405</v>
      </c>
      <c r="K48" s="1005">
        <f>SUM(K35:K47)</f>
        <v>614281</v>
      </c>
    </row>
    <row r="49" spans="1:11" ht="18" customHeight="1">
      <c r="A49" s="1002" t="s">
        <v>616</v>
      </c>
      <c r="B49" s="999">
        <v>42</v>
      </c>
      <c r="C49" s="1000">
        <v>4251489</v>
      </c>
      <c r="D49" s="1000">
        <v>4251489</v>
      </c>
      <c r="E49" s="1000">
        <v>8890</v>
      </c>
      <c r="F49" s="1000">
        <f>SUM(D49:E49)</f>
        <v>4260379</v>
      </c>
      <c r="G49" s="1000"/>
      <c r="H49" s="1001"/>
      <c r="I49" s="1000">
        <v>1542589</v>
      </c>
      <c r="J49" s="1000">
        <v>425362</v>
      </c>
      <c r="K49" s="1000">
        <v>436531</v>
      </c>
    </row>
    <row r="50" spans="1:11" ht="18" customHeight="1">
      <c r="A50" s="1002" t="s">
        <v>617</v>
      </c>
      <c r="B50" s="999">
        <v>43</v>
      </c>
      <c r="C50" s="1000">
        <v>109050</v>
      </c>
      <c r="D50" s="1000">
        <v>109050</v>
      </c>
      <c r="E50" s="1000"/>
      <c r="F50" s="1000">
        <f aca="true" t="shared" si="4" ref="F50:F59">SUM(D50:E50)</f>
        <v>109050</v>
      </c>
      <c r="G50" s="1000"/>
      <c r="H50" s="1001"/>
      <c r="I50" s="1000">
        <v>75125</v>
      </c>
      <c r="J50" s="1000">
        <v>76222</v>
      </c>
      <c r="K50" s="1000">
        <v>77226</v>
      </c>
    </row>
    <row r="51" spans="1:11" ht="24.75" customHeight="1">
      <c r="A51" s="2176" t="s">
        <v>441</v>
      </c>
      <c r="B51" s="999">
        <v>44</v>
      </c>
      <c r="C51" s="1000">
        <v>195630</v>
      </c>
      <c r="D51" s="1000">
        <v>195630</v>
      </c>
      <c r="E51" s="1000"/>
      <c r="F51" s="1000">
        <f t="shared" si="4"/>
        <v>195630</v>
      </c>
      <c r="G51" s="1000"/>
      <c r="H51" s="1001"/>
      <c r="I51" s="1000"/>
      <c r="J51" s="1000"/>
      <c r="K51" s="1000"/>
    </row>
    <row r="52" spans="1:11" ht="18.75" customHeight="1">
      <c r="A52" s="2313" t="s">
        <v>692</v>
      </c>
      <c r="B52" s="999">
        <v>45</v>
      </c>
      <c r="C52" s="1000"/>
      <c r="D52" s="1000"/>
      <c r="E52" s="1000"/>
      <c r="F52" s="1000">
        <f t="shared" si="4"/>
        <v>0</v>
      </c>
      <c r="G52" s="1000"/>
      <c r="H52" s="1001"/>
      <c r="I52" s="1000"/>
      <c r="J52" s="1000"/>
      <c r="K52" s="1000"/>
    </row>
    <row r="53" spans="1:11" ht="15.75" customHeight="1">
      <c r="A53" s="2251" t="s">
        <v>693</v>
      </c>
      <c r="B53" s="999">
        <v>46</v>
      </c>
      <c r="C53" s="1000">
        <v>20700</v>
      </c>
      <c r="D53" s="1000">
        <v>20700</v>
      </c>
      <c r="E53" s="1000"/>
      <c r="F53" s="1000">
        <f t="shared" si="4"/>
        <v>20700</v>
      </c>
      <c r="G53" s="1000"/>
      <c r="H53" s="1001"/>
      <c r="I53" s="1000">
        <v>20000</v>
      </c>
      <c r="J53" s="1000">
        <v>20000</v>
      </c>
      <c r="K53" s="1000">
        <v>20000</v>
      </c>
    </row>
    <row r="54" spans="1:11" ht="18" customHeight="1">
      <c r="A54" s="1002" t="s">
        <v>618</v>
      </c>
      <c r="B54" s="999">
        <v>47</v>
      </c>
      <c r="C54" s="1000"/>
      <c r="D54" s="1000"/>
      <c r="E54" s="1003"/>
      <c r="F54" s="1000">
        <f t="shared" si="4"/>
        <v>0</v>
      </c>
      <c r="G54" s="1003"/>
      <c r="H54" s="1001"/>
      <c r="I54" s="1000"/>
      <c r="J54" s="1000"/>
      <c r="K54" s="1000"/>
    </row>
    <row r="55" spans="1:11" ht="18" customHeight="1">
      <c r="A55" s="1002" t="s">
        <v>619</v>
      </c>
      <c r="B55" s="999">
        <v>48</v>
      </c>
      <c r="C55" s="1000">
        <v>14500</v>
      </c>
      <c r="D55" s="1000">
        <v>14500</v>
      </c>
      <c r="E55" s="1000"/>
      <c r="F55" s="1000">
        <f t="shared" si="4"/>
        <v>14500</v>
      </c>
      <c r="G55" s="1000"/>
      <c r="H55" s="1001"/>
      <c r="I55" s="1000">
        <v>14500</v>
      </c>
      <c r="J55" s="1000">
        <v>14500</v>
      </c>
      <c r="K55" s="1000">
        <v>14500</v>
      </c>
    </row>
    <row r="56" spans="1:11" ht="18" customHeight="1">
      <c r="A56" s="1002" t="s">
        <v>6</v>
      </c>
      <c r="B56" s="999">
        <v>49</v>
      </c>
      <c r="C56" s="1000"/>
      <c r="D56" s="1000"/>
      <c r="E56" s="1000"/>
      <c r="F56" s="1000">
        <f t="shared" si="4"/>
        <v>0</v>
      </c>
      <c r="G56" s="1000"/>
      <c r="H56" s="1001"/>
      <c r="I56" s="1000">
        <v>28305</v>
      </c>
      <c r="J56" s="1000">
        <v>63305</v>
      </c>
      <c r="K56" s="1000">
        <v>63305</v>
      </c>
    </row>
    <row r="57" spans="1:11" ht="18" customHeight="1">
      <c r="A57" s="1002" t="s">
        <v>442</v>
      </c>
      <c r="B57" s="999">
        <v>50</v>
      </c>
      <c r="C57" s="1000">
        <v>2321</v>
      </c>
      <c r="D57" s="1000">
        <v>2321</v>
      </c>
      <c r="E57" s="1000"/>
      <c r="F57" s="1000">
        <f t="shared" si="4"/>
        <v>2321</v>
      </c>
      <c r="G57" s="1000"/>
      <c r="H57" s="1001"/>
      <c r="I57" s="1000">
        <v>4925</v>
      </c>
      <c r="J57" s="1000">
        <v>4016</v>
      </c>
      <c r="K57" s="1000">
        <v>2719</v>
      </c>
    </row>
    <row r="58" spans="1:11" ht="16.5" customHeight="1">
      <c r="A58" s="1002" t="s">
        <v>792</v>
      </c>
      <c r="B58" s="999">
        <v>51</v>
      </c>
      <c r="C58" s="1000"/>
      <c r="D58" s="1000"/>
      <c r="E58" s="1003"/>
      <c r="F58" s="1000">
        <f t="shared" si="4"/>
        <v>0</v>
      </c>
      <c r="G58" s="1003"/>
      <c r="H58" s="1001"/>
      <c r="I58" s="1000"/>
      <c r="J58" s="1000"/>
      <c r="K58" s="1000"/>
    </row>
    <row r="59" spans="1:11" ht="18" customHeight="1">
      <c r="A59" s="1002" t="s">
        <v>526</v>
      </c>
      <c r="B59" s="999">
        <v>52</v>
      </c>
      <c r="C59" s="1000"/>
      <c r="D59" s="1000"/>
      <c r="E59" s="1003"/>
      <c r="F59" s="1000">
        <f t="shared" si="4"/>
        <v>0</v>
      </c>
      <c r="G59" s="1003"/>
      <c r="H59" s="1001"/>
      <c r="I59" s="1000"/>
      <c r="J59" s="1000"/>
      <c r="K59" s="1000"/>
    </row>
    <row r="60" spans="1:11" ht="18" customHeight="1">
      <c r="A60" s="1012" t="s">
        <v>621</v>
      </c>
      <c r="B60" s="999">
        <v>53</v>
      </c>
      <c r="C60" s="1000"/>
      <c r="D60" s="1000"/>
      <c r="E60" s="1003">
        <v>85381</v>
      </c>
      <c r="F60" s="1000">
        <f>SUM(D60:E60)</f>
        <v>85381</v>
      </c>
      <c r="G60" s="1003"/>
      <c r="H60" s="1001"/>
      <c r="I60" s="1000"/>
      <c r="J60" s="1000"/>
      <c r="K60" s="1000"/>
    </row>
    <row r="61" spans="1:12" ht="18" customHeight="1">
      <c r="A61" s="1004" t="s">
        <v>622</v>
      </c>
      <c r="B61" s="1981">
        <v>54</v>
      </c>
      <c r="C61" s="1005">
        <f>SUM(C49:C60)</f>
        <v>4593690</v>
      </c>
      <c r="D61" s="1005">
        <f>SUM(D49:D60)</f>
        <v>4593690</v>
      </c>
      <c r="E61" s="1005">
        <f>SUM(E49:E60)</f>
        <v>94271</v>
      </c>
      <c r="F61" s="1005">
        <f>SUM(D61:E61)</f>
        <v>4687961</v>
      </c>
      <c r="G61" s="1005">
        <f>SUM(G49:G60)</f>
        <v>0</v>
      </c>
      <c r="H61" s="2167">
        <f>G61/F61</f>
        <v>0</v>
      </c>
      <c r="I61" s="1005">
        <f>SUM(I49:I60)</f>
        <v>1685444</v>
      </c>
      <c r="J61" s="1005">
        <f>SUM(J49:J60)</f>
        <v>603405</v>
      </c>
      <c r="K61" s="1005">
        <f>SUM(K49:K60)</f>
        <v>614281</v>
      </c>
      <c r="L61" s="1810"/>
    </row>
    <row r="62" spans="1:11" ht="18" customHeight="1">
      <c r="A62" s="1004" t="s">
        <v>623</v>
      </c>
      <c r="B62" s="1981">
        <v>55</v>
      </c>
      <c r="C62" s="1005">
        <f>C19+C48</f>
        <v>8142916</v>
      </c>
      <c r="D62" s="1005">
        <f>D19+D48</f>
        <v>8142916</v>
      </c>
      <c r="E62" s="1005">
        <f>E19+E48</f>
        <v>172467</v>
      </c>
      <c r="F62" s="1005">
        <f>F19+F48</f>
        <v>8315383</v>
      </c>
      <c r="G62" s="1005">
        <f>G19+G48</f>
        <v>0</v>
      </c>
      <c r="H62" s="2167">
        <f>G62/F62</f>
        <v>0</v>
      </c>
      <c r="I62" s="1005">
        <f>I19+I48</f>
        <v>5260065</v>
      </c>
      <c r="J62" s="1005">
        <f>J19+J48</f>
        <v>4215784</v>
      </c>
      <c r="K62" s="1005">
        <f>K19+K48</f>
        <v>4279902</v>
      </c>
    </row>
    <row r="63" spans="1:11" ht="18" customHeight="1">
      <c r="A63" s="1013" t="s">
        <v>624</v>
      </c>
      <c r="B63" s="1981">
        <v>56</v>
      </c>
      <c r="C63" s="1014">
        <f>C33+C61</f>
        <v>8142916</v>
      </c>
      <c r="D63" s="1005">
        <f>D33+D61</f>
        <v>8142916</v>
      </c>
      <c r="E63" s="1005">
        <f>E33+E61</f>
        <v>172467</v>
      </c>
      <c r="F63" s="1005">
        <f>F33+F61</f>
        <v>8315383</v>
      </c>
      <c r="G63" s="1005">
        <f>G33+G61</f>
        <v>0</v>
      </c>
      <c r="H63" s="2167">
        <f>G63/F63</f>
        <v>0</v>
      </c>
      <c r="I63" s="1005">
        <f>I33+I61</f>
        <v>5260065</v>
      </c>
      <c r="J63" s="1005">
        <f>J33+J61</f>
        <v>4215784</v>
      </c>
      <c r="K63" s="1005">
        <f>K33+K61</f>
        <v>4279902</v>
      </c>
    </row>
    <row r="64" spans="1:11" ht="18" customHeight="1">
      <c r="A64" s="1015" t="s">
        <v>625</v>
      </c>
      <c r="B64" s="999">
        <v>57</v>
      </c>
      <c r="C64" s="1000">
        <f aca="true" t="shared" si="5" ref="C64:J64">C19-C15-C16-C17-C18</f>
        <v>2923821</v>
      </c>
      <c r="D64" s="1000">
        <f t="shared" si="5"/>
        <v>2923821</v>
      </c>
      <c r="E64" s="1000">
        <f t="shared" si="5"/>
        <v>66196</v>
      </c>
      <c r="F64" s="1000">
        <f t="shared" si="5"/>
        <v>2990017</v>
      </c>
      <c r="G64" s="1000">
        <f t="shared" si="5"/>
        <v>0</v>
      </c>
      <c r="H64" s="1000">
        <f t="shared" si="5"/>
        <v>0</v>
      </c>
      <c r="I64" s="1000">
        <f t="shared" si="5"/>
        <v>3023882</v>
      </c>
      <c r="J64" s="1000">
        <f t="shared" si="5"/>
        <v>3181822</v>
      </c>
      <c r="K64" s="1000">
        <f>K19-K15-K16-K17-K18</f>
        <v>3305621</v>
      </c>
    </row>
    <row r="65" spans="1:11" ht="18" customHeight="1">
      <c r="A65" s="1015" t="s">
        <v>626</v>
      </c>
      <c r="B65" s="999">
        <v>58</v>
      </c>
      <c r="C65" s="1016">
        <f>C33-C28-C30-C31</f>
        <v>3492730</v>
      </c>
      <c r="D65" s="1016">
        <f>D33-D28-D30-D31</f>
        <v>3492730</v>
      </c>
      <c r="E65" s="1016">
        <f>E33-E28-E30-E31</f>
        <v>66196</v>
      </c>
      <c r="F65" s="1016">
        <f>F33-F28-F30-F31</f>
        <v>3558926</v>
      </c>
      <c r="G65" s="1016">
        <f>G33-G28-G30-G31</f>
        <v>0</v>
      </c>
      <c r="H65" s="1001">
        <f aca="true" t="shared" si="6" ref="H65:H87">G65/F65</f>
        <v>0</v>
      </c>
      <c r="I65" s="1016">
        <f>I33-I28-I30-I31</f>
        <v>3516079</v>
      </c>
      <c r="J65" s="1016">
        <f>J33-J28-J30-J31</f>
        <v>3553234</v>
      </c>
      <c r="K65" s="1016">
        <f>K33-K28-K30-K31</f>
        <v>3599032</v>
      </c>
    </row>
    <row r="66" spans="1:11" ht="18" customHeight="1">
      <c r="A66" s="1017" t="s">
        <v>627</v>
      </c>
      <c r="B66" s="1981">
        <v>59</v>
      </c>
      <c r="C66" s="1014">
        <f aca="true" t="shared" si="7" ref="C66:J66">C64-C65</f>
        <v>-568909</v>
      </c>
      <c r="D66" s="1014">
        <f t="shared" si="7"/>
        <v>-568909</v>
      </c>
      <c r="E66" s="1018">
        <f t="shared" si="7"/>
        <v>0</v>
      </c>
      <c r="F66" s="1014">
        <f t="shared" si="7"/>
        <v>-568909</v>
      </c>
      <c r="G66" s="1018">
        <f t="shared" si="7"/>
        <v>0</v>
      </c>
      <c r="H66" s="2167">
        <f t="shared" si="6"/>
        <v>0</v>
      </c>
      <c r="I66" s="1005">
        <f t="shared" si="7"/>
        <v>-492197</v>
      </c>
      <c r="J66" s="1005">
        <f t="shared" si="7"/>
        <v>-371412</v>
      </c>
      <c r="K66" s="1005">
        <f>K64-K65</f>
        <v>-293411</v>
      </c>
    </row>
    <row r="67" spans="1:11" ht="18" customHeight="1">
      <c r="A67" s="1015" t="s">
        <v>628</v>
      </c>
      <c r="B67" s="999">
        <v>60</v>
      </c>
      <c r="C67" s="1016">
        <f>C48-C44-C45-C46-C47</f>
        <v>455853</v>
      </c>
      <c r="D67" s="1016">
        <f aca="true" t="shared" si="8" ref="D67:J67">D48-D44-D45-D46-D47</f>
        <v>455853</v>
      </c>
      <c r="E67" s="1016">
        <f t="shared" si="8"/>
        <v>94271</v>
      </c>
      <c r="F67" s="1016">
        <f t="shared" si="8"/>
        <v>550124</v>
      </c>
      <c r="G67" s="1016">
        <f t="shared" si="8"/>
        <v>0</v>
      </c>
      <c r="H67" s="1001">
        <f t="shared" si="6"/>
        <v>0</v>
      </c>
      <c r="I67" s="1016">
        <f t="shared" si="8"/>
        <v>375222</v>
      </c>
      <c r="J67" s="1016">
        <f t="shared" si="8"/>
        <v>378043</v>
      </c>
      <c r="K67" s="1016">
        <f>K48-K44-K45-K46-K47</f>
        <v>375781</v>
      </c>
    </row>
    <row r="68" spans="1:11" ht="18" customHeight="1">
      <c r="A68" s="1015" t="s">
        <v>629</v>
      </c>
      <c r="B68" s="999">
        <v>61</v>
      </c>
      <c r="C68" s="1016">
        <f>C61-C56-C58-C59</f>
        <v>4593690</v>
      </c>
      <c r="D68" s="1016">
        <f aca="true" t="shared" si="9" ref="D68:J68">D61-D56-D58-D59</f>
        <v>4593690</v>
      </c>
      <c r="E68" s="1016">
        <f t="shared" si="9"/>
        <v>94271</v>
      </c>
      <c r="F68" s="1016">
        <f t="shared" si="9"/>
        <v>4687961</v>
      </c>
      <c r="G68" s="1016">
        <f t="shared" si="9"/>
        <v>0</v>
      </c>
      <c r="H68" s="1001">
        <f t="shared" si="6"/>
        <v>0</v>
      </c>
      <c r="I68" s="1016">
        <f t="shared" si="9"/>
        <v>1657139</v>
      </c>
      <c r="J68" s="1016">
        <f t="shared" si="9"/>
        <v>540100</v>
      </c>
      <c r="K68" s="1016">
        <f>K61-K56-K58-K59</f>
        <v>550976</v>
      </c>
    </row>
    <row r="69" spans="1:11" ht="18" customHeight="1">
      <c r="A69" s="1017" t="s">
        <v>630</v>
      </c>
      <c r="B69" s="1981">
        <v>62</v>
      </c>
      <c r="C69" s="1019">
        <f aca="true" t="shared" si="10" ref="C69:J69">C67-C68</f>
        <v>-4137837</v>
      </c>
      <c r="D69" s="1019">
        <f t="shared" si="10"/>
        <v>-4137837</v>
      </c>
      <c r="E69" s="1019">
        <f t="shared" si="10"/>
        <v>0</v>
      </c>
      <c r="F69" s="1019">
        <f t="shared" si="10"/>
        <v>-4137837</v>
      </c>
      <c r="G69" s="1019">
        <f t="shared" si="10"/>
        <v>0</v>
      </c>
      <c r="H69" s="1001">
        <f t="shared" si="6"/>
        <v>0</v>
      </c>
      <c r="I69" s="1019">
        <f t="shared" si="10"/>
        <v>-1281917</v>
      </c>
      <c r="J69" s="1019">
        <f t="shared" si="10"/>
        <v>-162057</v>
      </c>
      <c r="K69" s="1019">
        <f>K67-K68</f>
        <v>-175195</v>
      </c>
    </row>
    <row r="70" spans="1:11" ht="18" customHeight="1">
      <c r="A70" s="1017" t="s">
        <v>631</v>
      </c>
      <c r="B70" s="1981">
        <v>63</v>
      </c>
      <c r="C70" s="1019">
        <f aca="true" t="shared" si="11" ref="C70:J70">C66+C69</f>
        <v>-4706746</v>
      </c>
      <c r="D70" s="1019">
        <f t="shared" si="11"/>
        <v>-4706746</v>
      </c>
      <c r="E70" s="1019">
        <f t="shared" si="11"/>
        <v>0</v>
      </c>
      <c r="F70" s="1019">
        <f t="shared" si="11"/>
        <v>-4706746</v>
      </c>
      <c r="G70" s="1018">
        <f t="shared" si="11"/>
        <v>0</v>
      </c>
      <c r="H70" s="2167">
        <f t="shared" si="6"/>
        <v>0</v>
      </c>
      <c r="I70" s="1019">
        <f t="shared" si="11"/>
        <v>-1774114</v>
      </c>
      <c r="J70" s="1019">
        <f t="shared" si="11"/>
        <v>-533469</v>
      </c>
      <c r="K70" s="1019">
        <f>K66+K69</f>
        <v>-468606</v>
      </c>
    </row>
    <row r="71" spans="1:11" ht="18" customHeight="1">
      <c r="A71" s="1020" t="s">
        <v>573</v>
      </c>
      <c r="B71" s="999">
        <v>64</v>
      </c>
      <c r="C71" s="1016">
        <f>C17</f>
        <v>625405</v>
      </c>
      <c r="D71" s="1016">
        <f>D17</f>
        <v>625405</v>
      </c>
      <c r="E71" s="1016">
        <f>E17</f>
        <v>0</v>
      </c>
      <c r="F71" s="1016">
        <f>F17</f>
        <v>625405</v>
      </c>
      <c r="G71" s="1016">
        <f>G17</f>
        <v>0</v>
      </c>
      <c r="H71" s="1001">
        <f t="shared" si="6"/>
        <v>0</v>
      </c>
      <c r="I71" s="1016">
        <f>I17</f>
        <v>550739</v>
      </c>
      <c r="J71" s="1016">
        <f>J17</f>
        <v>430557</v>
      </c>
      <c r="K71" s="1016">
        <f>K17</f>
        <v>360000</v>
      </c>
    </row>
    <row r="72" spans="1:11" ht="18" customHeight="1">
      <c r="A72" s="1020" t="s">
        <v>611</v>
      </c>
      <c r="B72" s="999">
        <v>65</v>
      </c>
      <c r="C72" s="1016">
        <f aca="true" t="shared" si="12" ref="C72:J72">C46</f>
        <v>3884618</v>
      </c>
      <c r="D72" s="1016">
        <f t="shared" si="12"/>
        <v>3884618</v>
      </c>
      <c r="E72" s="1016">
        <f t="shared" si="12"/>
        <v>0</v>
      </c>
      <c r="F72" s="1016">
        <f t="shared" si="12"/>
        <v>3884618</v>
      </c>
      <c r="G72" s="1016">
        <f t="shared" si="12"/>
        <v>0</v>
      </c>
      <c r="H72" s="1001">
        <f t="shared" si="6"/>
        <v>0</v>
      </c>
      <c r="I72" s="1016">
        <f t="shared" si="12"/>
        <v>1310222</v>
      </c>
      <c r="J72" s="1016">
        <f t="shared" si="12"/>
        <v>225362</v>
      </c>
      <c r="K72" s="1016">
        <f>K46</f>
        <v>238500</v>
      </c>
    </row>
    <row r="73" spans="1:11" ht="18" customHeight="1">
      <c r="A73" s="1017" t="s">
        <v>632</v>
      </c>
      <c r="B73" s="1981">
        <v>66</v>
      </c>
      <c r="C73" s="1019">
        <f aca="true" t="shared" si="13" ref="C73:J73">C71+C72</f>
        <v>4510023</v>
      </c>
      <c r="D73" s="1019">
        <f t="shared" si="13"/>
        <v>4510023</v>
      </c>
      <c r="E73" s="1019">
        <f t="shared" si="13"/>
        <v>0</v>
      </c>
      <c r="F73" s="1019">
        <f t="shared" si="13"/>
        <v>4510023</v>
      </c>
      <c r="G73" s="1019">
        <f t="shared" si="13"/>
        <v>0</v>
      </c>
      <c r="H73" s="2167">
        <f t="shared" si="6"/>
        <v>0</v>
      </c>
      <c r="I73" s="1019">
        <f t="shared" si="13"/>
        <v>1860961</v>
      </c>
      <c r="J73" s="1019">
        <f t="shared" si="13"/>
        <v>655919</v>
      </c>
      <c r="K73" s="1019">
        <f>K71+K72</f>
        <v>598500</v>
      </c>
    </row>
    <row r="74" spans="1:11" ht="18" customHeight="1">
      <c r="A74" s="1020" t="s">
        <v>633</v>
      </c>
      <c r="B74" s="999">
        <v>67</v>
      </c>
      <c r="C74" s="1016">
        <f aca="true" t="shared" si="14" ref="C74:J74">C15+C16</f>
        <v>0</v>
      </c>
      <c r="D74" s="1016">
        <f t="shared" si="14"/>
        <v>0</v>
      </c>
      <c r="E74" s="1016">
        <f t="shared" si="14"/>
        <v>12000</v>
      </c>
      <c r="F74" s="1016">
        <f t="shared" si="14"/>
        <v>12000</v>
      </c>
      <c r="G74" s="1016">
        <f t="shared" si="14"/>
        <v>0</v>
      </c>
      <c r="H74" s="1016">
        <f t="shared" si="14"/>
        <v>0</v>
      </c>
      <c r="I74" s="1016">
        <f t="shared" si="14"/>
        <v>0</v>
      </c>
      <c r="J74" s="1016">
        <f t="shared" si="14"/>
        <v>0</v>
      </c>
      <c r="K74" s="1016">
        <f>K15+K16</f>
        <v>0</v>
      </c>
    </row>
    <row r="75" spans="1:11" ht="18" customHeight="1">
      <c r="A75" s="1020" t="s">
        <v>634</v>
      </c>
      <c r="B75" s="999">
        <v>68</v>
      </c>
      <c r="C75" s="1016">
        <f>C28+C30</f>
        <v>56496</v>
      </c>
      <c r="D75" s="1016">
        <f>D28+D30</f>
        <v>56496</v>
      </c>
      <c r="E75" s="1016">
        <f>E28+E30</f>
        <v>12000</v>
      </c>
      <c r="F75" s="1016">
        <f>F28+F30</f>
        <v>68496</v>
      </c>
      <c r="G75" s="1016">
        <f>G28+G30</f>
        <v>0</v>
      </c>
      <c r="H75" s="1001">
        <f t="shared" si="6"/>
        <v>0</v>
      </c>
      <c r="I75" s="1016">
        <f>I28+I30</f>
        <v>58542</v>
      </c>
      <c r="J75" s="1016">
        <f>J28+J30</f>
        <v>59145</v>
      </c>
      <c r="K75" s="1016">
        <f>K28+K30</f>
        <v>66589</v>
      </c>
    </row>
    <row r="76" spans="1:11" ht="18" customHeight="1">
      <c r="A76" s="1017" t="s">
        <v>635</v>
      </c>
      <c r="B76" s="1981">
        <v>69</v>
      </c>
      <c r="C76" s="1019">
        <f aca="true" t="shared" si="15" ref="C76:J76">C74-C75</f>
        <v>-56496</v>
      </c>
      <c r="D76" s="1019">
        <f t="shared" si="15"/>
        <v>-56496</v>
      </c>
      <c r="E76" s="1018">
        <f t="shared" si="15"/>
        <v>0</v>
      </c>
      <c r="F76" s="1018">
        <f t="shared" si="15"/>
        <v>-56496</v>
      </c>
      <c r="G76" s="1019">
        <f t="shared" si="15"/>
        <v>0</v>
      </c>
      <c r="H76" s="2167">
        <f t="shared" si="6"/>
        <v>0</v>
      </c>
      <c r="I76" s="1019">
        <f t="shared" si="15"/>
        <v>-58542</v>
      </c>
      <c r="J76" s="1019">
        <f t="shared" si="15"/>
        <v>-59145</v>
      </c>
      <c r="K76" s="1019">
        <f>K74-K75</f>
        <v>-66589</v>
      </c>
    </row>
    <row r="77" spans="1:11" ht="18" customHeight="1">
      <c r="A77" s="1020" t="s">
        <v>636</v>
      </c>
      <c r="B77" s="999">
        <v>70</v>
      </c>
      <c r="C77" s="1016">
        <f aca="true" t="shared" si="16" ref="C77:J77">C44+C45</f>
        <v>253219</v>
      </c>
      <c r="D77" s="1016">
        <f t="shared" si="16"/>
        <v>253219</v>
      </c>
      <c r="E77" s="1016">
        <f t="shared" si="16"/>
        <v>0</v>
      </c>
      <c r="F77" s="1016">
        <f t="shared" si="16"/>
        <v>253219</v>
      </c>
      <c r="G77" s="1016">
        <f t="shared" si="16"/>
        <v>0</v>
      </c>
      <c r="H77" s="1001">
        <f t="shared" si="6"/>
        <v>0</v>
      </c>
      <c r="I77" s="1016">
        <f t="shared" si="16"/>
        <v>0</v>
      </c>
      <c r="J77" s="1016">
        <f t="shared" si="16"/>
        <v>0</v>
      </c>
      <c r="K77" s="1016">
        <f>K44+K45</f>
        <v>0</v>
      </c>
    </row>
    <row r="78" spans="1:11" ht="18" customHeight="1">
      <c r="A78" s="1020" t="s">
        <v>637</v>
      </c>
      <c r="B78" s="999">
        <v>71</v>
      </c>
      <c r="C78" s="1016">
        <f aca="true" t="shared" si="17" ref="C78:J78">C56+C58</f>
        <v>0</v>
      </c>
      <c r="D78" s="1016">
        <f t="shared" si="17"/>
        <v>0</v>
      </c>
      <c r="E78" s="1016">
        <f t="shared" si="17"/>
        <v>0</v>
      </c>
      <c r="F78" s="1016">
        <f t="shared" si="17"/>
        <v>0</v>
      </c>
      <c r="G78" s="1016">
        <f t="shared" si="17"/>
        <v>0</v>
      </c>
      <c r="H78" s="1001" t="e">
        <f t="shared" si="6"/>
        <v>#DIV/0!</v>
      </c>
      <c r="I78" s="1016">
        <f t="shared" si="17"/>
        <v>28305</v>
      </c>
      <c r="J78" s="1016">
        <f t="shared" si="17"/>
        <v>63305</v>
      </c>
      <c r="K78" s="1016">
        <f>K56+K58</f>
        <v>63305</v>
      </c>
    </row>
    <row r="79" spans="1:11" ht="18" customHeight="1">
      <c r="A79" s="1017" t="s">
        <v>639</v>
      </c>
      <c r="B79" s="1981">
        <v>72</v>
      </c>
      <c r="C79" s="1019">
        <f aca="true" t="shared" si="18" ref="C79:J79">C77-C78</f>
        <v>253219</v>
      </c>
      <c r="D79" s="1019">
        <f t="shared" si="18"/>
        <v>253219</v>
      </c>
      <c r="E79" s="1019">
        <f t="shared" si="18"/>
        <v>0</v>
      </c>
      <c r="F79" s="1019">
        <f t="shared" si="18"/>
        <v>253219</v>
      </c>
      <c r="G79" s="1019">
        <f t="shared" si="18"/>
        <v>0</v>
      </c>
      <c r="H79" s="2167">
        <f t="shared" si="6"/>
        <v>0</v>
      </c>
      <c r="I79" s="1019">
        <f t="shared" si="18"/>
        <v>-28305</v>
      </c>
      <c r="J79" s="1019">
        <f t="shared" si="18"/>
        <v>-63305</v>
      </c>
      <c r="K79" s="1019">
        <f>K77-K78</f>
        <v>-63305</v>
      </c>
    </row>
    <row r="80" spans="1:11" ht="18" customHeight="1">
      <c r="A80" s="1017" t="s">
        <v>640</v>
      </c>
      <c r="B80" s="1981">
        <v>73</v>
      </c>
      <c r="C80" s="1019">
        <f aca="true" t="shared" si="19" ref="C80:J80">C79+C76</f>
        <v>196723</v>
      </c>
      <c r="D80" s="1019">
        <f t="shared" si="19"/>
        <v>196723</v>
      </c>
      <c r="E80" s="1019">
        <f t="shared" si="19"/>
        <v>0</v>
      </c>
      <c r="F80" s="1019">
        <f t="shared" si="19"/>
        <v>196723</v>
      </c>
      <c r="G80" s="1019">
        <f t="shared" si="19"/>
        <v>0</v>
      </c>
      <c r="H80" s="2167">
        <f t="shared" si="6"/>
        <v>0</v>
      </c>
      <c r="I80" s="1019">
        <f t="shared" si="19"/>
        <v>-86847</v>
      </c>
      <c r="J80" s="1019">
        <f t="shared" si="19"/>
        <v>-122450</v>
      </c>
      <c r="K80" s="1019">
        <f>K79+K76</f>
        <v>-129894</v>
      </c>
    </row>
    <row r="81" spans="1:11" ht="18" customHeight="1">
      <c r="A81" s="1980" t="s">
        <v>519</v>
      </c>
      <c r="B81" s="999">
        <v>74</v>
      </c>
      <c r="C81" s="1019"/>
      <c r="D81" s="1019"/>
      <c r="E81" s="1019"/>
      <c r="F81" s="1019"/>
      <c r="G81" s="1019"/>
      <c r="H81" s="1001"/>
      <c r="I81" s="1019"/>
      <c r="J81" s="1019"/>
      <c r="K81" s="1019"/>
    </row>
    <row r="82" spans="1:11" ht="18" customHeight="1">
      <c r="A82" s="1980" t="s">
        <v>525</v>
      </c>
      <c r="B82" s="999">
        <v>75</v>
      </c>
      <c r="C82" s="1019"/>
      <c r="D82" s="1019"/>
      <c r="E82" s="1019"/>
      <c r="F82" s="1019"/>
      <c r="G82" s="1019"/>
      <c r="H82" s="1001"/>
      <c r="I82" s="1019"/>
      <c r="J82" s="1019"/>
      <c r="K82" s="1019"/>
    </row>
    <row r="83" spans="1:11" ht="18" customHeight="1">
      <c r="A83" s="1017" t="s">
        <v>453</v>
      </c>
      <c r="B83" s="1981">
        <v>76</v>
      </c>
      <c r="C83" s="1019">
        <f>C81-C82</f>
        <v>0</v>
      </c>
      <c r="D83" s="1019">
        <f aca="true" t="shared" si="20" ref="D83:J83">D81-D82</f>
        <v>0</v>
      </c>
      <c r="E83" s="1019">
        <f t="shared" si="20"/>
        <v>0</v>
      </c>
      <c r="F83" s="1019">
        <f t="shared" si="20"/>
        <v>0</v>
      </c>
      <c r="G83" s="1019">
        <f t="shared" si="20"/>
        <v>0</v>
      </c>
      <c r="H83" s="1001"/>
      <c r="I83" s="1019">
        <f t="shared" si="20"/>
        <v>0</v>
      </c>
      <c r="J83" s="1019">
        <f t="shared" si="20"/>
        <v>0</v>
      </c>
      <c r="K83" s="1019">
        <f>K81-K82</f>
        <v>0</v>
      </c>
    </row>
    <row r="84" spans="1:11" ht="18" customHeight="1">
      <c r="A84" s="1002" t="s">
        <v>449</v>
      </c>
      <c r="B84" s="999">
        <v>77</v>
      </c>
      <c r="C84" s="1019"/>
      <c r="D84" s="1019"/>
      <c r="E84" s="1019"/>
      <c r="F84" s="1019"/>
      <c r="G84" s="1019"/>
      <c r="H84" s="1001"/>
      <c r="I84" s="1019"/>
      <c r="J84" s="1019"/>
      <c r="K84" s="1019"/>
    </row>
    <row r="85" spans="1:11" ht="18" customHeight="1">
      <c r="A85" s="1002" t="s">
        <v>526</v>
      </c>
      <c r="B85" s="999">
        <v>78</v>
      </c>
      <c r="C85" s="1019"/>
      <c r="D85" s="1019"/>
      <c r="E85" s="1019"/>
      <c r="F85" s="1019"/>
      <c r="G85" s="1019"/>
      <c r="H85" s="1001"/>
      <c r="I85" s="1019"/>
      <c r="J85" s="1019"/>
      <c r="K85" s="1019"/>
    </row>
    <row r="86" spans="1:11" ht="18" customHeight="1">
      <c r="A86" s="1017" t="s">
        <v>456</v>
      </c>
      <c r="B86" s="1981">
        <v>79</v>
      </c>
      <c r="C86" s="1019">
        <f>C84-C85</f>
        <v>0</v>
      </c>
      <c r="D86" s="1019">
        <f aca="true" t="shared" si="21" ref="D86:J86">D84-D85</f>
        <v>0</v>
      </c>
      <c r="E86" s="1019">
        <f t="shared" si="21"/>
        <v>0</v>
      </c>
      <c r="F86" s="1019">
        <f t="shared" si="21"/>
        <v>0</v>
      </c>
      <c r="G86" s="1019">
        <f t="shared" si="21"/>
        <v>0</v>
      </c>
      <c r="H86" s="1001"/>
      <c r="I86" s="1019">
        <f t="shared" si="21"/>
        <v>0</v>
      </c>
      <c r="J86" s="1019">
        <f t="shared" si="21"/>
        <v>0</v>
      </c>
      <c r="K86" s="1019">
        <f>K84-K85</f>
        <v>0</v>
      </c>
    </row>
    <row r="87" spans="1:11" ht="18" customHeight="1">
      <c r="A87" s="1017" t="s">
        <v>641</v>
      </c>
      <c r="B87" s="1981">
        <v>80</v>
      </c>
      <c r="C87" s="1019">
        <f>C73+C80+C83+C86</f>
        <v>4706746</v>
      </c>
      <c r="D87" s="1019">
        <f aca="true" t="shared" si="22" ref="D87:J87">D73+D80+D83+D86</f>
        <v>4706746</v>
      </c>
      <c r="E87" s="1019">
        <f t="shared" si="22"/>
        <v>0</v>
      </c>
      <c r="F87" s="1019">
        <f t="shared" si="22"/>
        <v>4706746</v>
      </c>
      <c r="G87" s="1019">
        <f t="shared" si="22"/>
        <v>0</v>
      </c>
      <c r="H87" s="2167">
        <f t="shared" si="6"/>
        <v>0</v>
      </c>
      <c r="I87" s="1019">
        <f t="shared" si="22"/>
        <v>1774114</v>
      </c>
      <c r="J87" s="1019">
        <f t="shared" si="22"/>
        <v>533469</v>
      </c>
      <c r="K87" s="1019">
        <f>K73+K80+K83+K86</f>
        <v>468606</v>
      </c>
    </row>
  </sheetData>
  <sheetProtection/>
  <mergeCells count="1">
    <mergeCell ref="A2:C2"/>
  </mergeCells>
  <printOptions horizontalCentered="1"/>
  <pageMargins left="0.3937007874015748" right="0.3937007874015748" top="0.4724409448818898" bottom="0.4724409448818898" header="0" footer="0"/>
  <pageSetup horizontalDpi="600" verticalDpi="600" orientation="portrait" paperSize="9" scale="65" r:id="rId1"/>
  <headerFooter alignWithMargins="0">
    <oddHeader>&amp;R&amp;"MS Sans Serif,Félkövér"&amp;P</oddHeader>
  </headerFooter>
  <rowBreaks count="1" manualBreakCount="1">
    <brk id="6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zoomScalePageLayoutView="0" workbookViewId="0" topLeftCell="A1">
      <selection activeCell="L55" sqref="L55"/>
    </sheetView>
  </sheetViews>
  <sheetFormatPr defaultColWidth="9.140625" defaultRowHeight="12.75"/>
  <cols>
    <col min="1" max="1" width="10.140625" style="246" customWidth="1"/>
    <col min="2" max="2" width="9.140625" style="246" customWidth="1"/>
    <col min="3" max="3" width="60.7109375" style="246" customWidth="1"/>
    <col min="4" max="4" width="13.00390625" style="246" hidden="1" customWidth="1"/>
    <col min="5" max="5" width="11.8515625" style="246" customWidth="1"/>
    <col min="6" max="6" width="11.28125" style="246" hidden="1" customWidth="1"/>
    <col min="7" max="7" width="12.140625" style="246" hidden="1" customWidth="1"/>
    <col min="8" max="8" width="11.28125" style="246" hidden="1" customWidth="1"/>
    <col min="9" max="9" width="10.7109375" style="246" hidden="1" customWidth="1"/>
    <col min="10" max="10" width="9.140625" style="246" hidden="1" customWidth="1"/>
    <col min="11" max="16384" width="9.140625" style="246" customWidth="1"/>
  </cols>
  <sheetData>
    <row r="2" spans="1:7" ht="16.5" thickBot="1">
      <c r="A2" s="1" t="s">
        <v>275</v>
      </c>
      <c r="E2" s="36"/>
      <c r="G2" s="460" t="s">
        <v>276</v>
      </c>
    </row>
    <row r="3" spans="1:11" ht="15.75">
      <c r="A3" s="37" t="s">
        <v>109</v>
      </c>
      <c r="B3" s="38"/>
      <c r="C3" s="39" t="s">
        <v>946</v>
      </c>
      <c r="D3" s="424"/>
      <c r="E3" s="40" t="s">
        <v>175</v>
      </c>
      <c r="F3" s="84"/>
      <c r="G3" s="84"/>
      <c r="H3" s="84"/>
      <c r="I3" s="84"/>
      <c r="J3" s="84"/>
      <c r="K3" s="84"/>
    </row>
    <row r="4" spans="1:11" ht="16.5" thickBot="1">
      <c r="A4" s="42" t="s">
        <v>111</v>
      </c>
      <c r="B4" s="43"/>
      <c r="C4" s="265" t="s">
        <v>435</v>
      </c>
      <c r="D4" s="369"/>
      <c r="E4" s="299" t="s">
        <v>110</v>
      </c>
      <c r="F4" s="84"/>
      <c r="G4" s="84"/>
      <c r="H4" s="84"/>
      <c r="I4" s="84"/>
      <c r="J4" s="84"/>
      <c r="K4" s="84"/>
    </row>
    <row r="5" spans="1:11" ht="15.75" thickBot="1">
      <c r="A5" s="45"/>
      <c r="B5" s="45"/>
      <c r="C5" s="45"/>
      <c r="D5" s="45"/>
      <c r="E5" s="46" t="s">
        <v>113</v>
      </c>
      <c r="F5" s="84"/>
      <c r="G5" s="84"/>
      <c r="H5" s="84"/>
      <c r="I5" s="84"/>
      <c r="J5" s="84"/>
      <c r="K5" s="84"/>
    </row>
    <row r="6" spans="1:12" ht="63">
      <c r="A6" s="266" t="s">
        <v>114</v>
      </c>
      <c r="B6" s="267" t="s">
        <v>115</v>
      </c>
      <c r="C6" s="300" t="s">
        <v>116</v>
      </c>
      <c r="D6" s="259" t="s">
        <v>241</v>
      </c>
      <c r="E6" s="50" t="s">
        <v>933</v>
      </c>
      <c r="F6" s="268" t="s">
        <v>872</v>
      </c>
      <c r="G6" s="301" t="s">
        <v>564</v>
      </c>
      <c r="H6" s="301" t="s">
        <v>646</v>
      </c>
      <c r="I6" s="301" t="s">
        <v>390</v>
      </c>
      <c r="J6" s="84"/>
      <c r="K6" s="47" t="s">
        <v>47</v>
      </c>
      <c r="L6" s="53" t="s">
        <v>48</v>
      </c>
    </row>
    <row r="7" spans="1:12" ht="15.75">
      <c r="A7" s="64"/>
      <c r="B7" s="302"/>
      <c r="C7" s="303" t="s">
        <v>118</v>
      </c>
      <c r="D7" s="436"/>
      <c r="E7" s="66"/>
      <c r="F7" s="257"/>
      <c r="G7" s="269"/>
      <c r="H7" s="269"/>
      <c r="I7" s="269"/>
      <c r="J7" s="84"/>
      <c r="K7" s="607"/>
      <c r="L7" s="361"/>
    </row>
    <row r="8" spans="1:12" ht="12.75">
      <c r="A8" s="64">
        <v>1</v>
      </c>
      <c r="B8" s="302"/>
      <c r="C8" s="304" t="s">
        <v>649</v>
      </c>
      <c r="D8" s="422"/>
      <c r="E8" s="66"/>
      <c r="F8" s="257"/>
      <c r="G8" s="269"/>
      <c r="H8" s="269"/>
      <c r="I8" s="269"/>
      <c r="J8" s="84"/>
      <c r="K8" s="607"/>
      <c r="L8" s="361"/>
    </row>
    <row r="9" spans="1:12" ht="12.75">
      <c r="A9" s="64"/>
      <c r="B9" s="305">
        <v>1</v>
      </c>
      <c r="C9" s="306" t="s">
        <v>686</v>
      </c>
      <c r="D9" s="270">
        <v>6000</v>
      </c>
      <c r="E9" s="6">
        <v>30</v>
      </c>
      <c r="F9" s="6"/>
      <c r="G9" s="269"/>
      <c r="H9" s="271">
        <f>SUM(F9:G9)</f>
        <v>0</v>
      </c>
      <c r="I9" s="269"/>
      <c r="J9" s="84"/>
      <c r="K9" s="607"/>
      <c r="L9" s="361"/>
    </row>
    <row r="10" spans="1:12" ht="12.75">
      <c r="A10" s="64"/>
      <c r="B10" s="305">
        <v>2</v>
      </c>
      <c r="C10" s="2" t="s">
        <v>695</v>
      </c>
      <c r="D10" s="2">
        <v>4000</v>
      </c>
      <c r="E10" s="248">
        <v>3800</v>
      </c>
      <c r="F10" s="248"/>
      <c r="G10" s="271"/>
      <c r="H10" s="271">
        <f>SUM(F10:G10)</f>
        <v>0</v>
      </c>
      <c r="I10" s="269"/>
      <c r="J10" s="84"/>
      <c r="K10" s="607"/>
      <c r="L10" s="361"/>
    </row>
    <row r="11" spans="1:12" ht="12.75">
      <c r="A11" s="64"/>
      <c r="B11" s="305">
        <v>3</v>
      </c>
      <c r="C11" s="306" t="s">
        <v>653</v>
      </c>
      <c r="D11" s="2"/>
      <c r="E11" s="248">
        <v>1013</v>
      </c>
      <c r="F11" s="248"/>
      <c r="G11" s="271"/>
      <c r="H11" s="271">
        <f>SUM(F11:G11)</f>
        <v>0</v>
      </c>
      <c r="I11" s="269"/>
      <c r="J11" s="84"/>
      <c r="K11" s="607"/>
      <c r="L11" s="361"/>
    </row>
    <row r="12" spans="1:12" ht="12.75">
      <c r="A12" s="64"/>
      <c r="B12" s="305">
        <v>4</v>
      </c>
      <c r="C12" s="306" t="s">
        <v>655</v>
      </c>
      <c r="D12" s="2"/>
      <c r="E12" s="248"/>
      <c r="F12" s="248"/>
      <c r="G12" s="271"/>
      <c r="H12" s="271">
        <f>SUM(F12:G12)</f>
        <v>0</v>
      </c>
      <c r="I12" s="269"/>
      <c r="J12" s="84"/>
      <c r="K12" s="607"/>
      <c r="L12" s="361"/>
    </row>
    <row r="13" spans="1:12" ht="12.75">
      <c r="A13" s="64"/>
      <c r="B13" s="305">
        <v>5</v>
      </c>
      <c r="C13" s="306" t="s">
        <v>683</v>
      </c>
      <c r="D13" s="2"/>
      <c r="E13" s="248"/>
      <c r="F13" s="248"/>
      <c r="G13" s="271"/>
      <c r="H13" s="271">
        <f>SUM(F13:G13)</f>
        <v>0</v>
      </c>
      <c r="I13" s="269"/>
      <c r="J13" s="84"/>
      <c r="K13" s="607"/>
      <c r="L13" s="361"/>
    </row>
    <row r="14" spans="1:12" ht="12.75">
      <c r="A14" s="64"/>
      <c r="B14" s="302"/>
      <c r="C14" s="304" t="s">
        <v>658</v>
      </c>
      <c r="D14" s="3">
        <f aca="true" t="shared" si="0" ref="D14:L14">SUM(D9:D13)</f>
        <v>10000</v>
      </c>
      <c r="E14" s="248">
        <f t="shared" si="0"/>
        <v>4843</v>
      </c>
      <c r="F14" s="248">
        <f t="shared" si="0"/>
        <v>0</v>
      </c>
      <c r="G14" s="248">
        <f t="shared" si="0"/>
        <v>0</v>
      </c>
      <c r="H14" s="248">
        <f t="shared" si="0"/>
        <v>0</v>
      </c>
      <c r="I14" s="248">
        <f t="shared" si="0"/>
        <v>0</v>
      </c>
      <c r="J14" s="248">
        <f t="shared" si="0"/>
        <v>0</v>
      </c>
      <c r="K14" s="248">
        <f t="shared" si="0"/>
        <v>0</v>
      </c>
      <c r="L14" s="248">
        <f t="shared" si="0"/>
        <v>0</v>
      </c>
    </row>
    <row r="15" spans="1:12" ht="13.5" thickBot="1">
      <c r="A15" s="69"/>
      <c r="B15" s="307">
        <v>7</v>
      </c>
      <c r="C15" s="308" t="s">
        <v>660</v>
      </c>
      <c r="D15" s="423"/>
      <c r="E15" s="71"/>
      <c r="F15" s="273"/>
      <c r="G15" s="272"/>
      <c r="H15" s="272">
        <f>SUM(F15:G15)</f>
        <v>0</v>
      </c>
      <c r="I15" s="309"/>
      <c r="J15" s="84"/>
      <c r="K15" s="612"/>
      <c r="L15" s="466"/>
    </row>
    <row r="16" spans="1:12" ht="13.5" thickBot="1">
      <c r="A16" s="72"/>
      <c r="B16" s="310"/>
      <c r="C16" s="311" t="s">
        <v>119</v>
      </c>
      <c r="D16" s="10">
        <f aca="true" t="shared" si="1" ref="D16:L16">SUM(D14:D15)</f>
        <v>10000</v>
      </c>
      <c r="E16" s="10">
        <f t="shared" si="1"/>
        <v>4843</v>
      </c>
      <c r="F16" s="10">
        <f t="shared" si="1"/>
        <v>0</v>
      </c>
      <c r="G16" s="10">
        <f t="shared" si="1"/>
        <v>0</v>
      </c>
      <c r="H16" s="10">
        <f t="shared" si="1"/>
        <v>0</v>
      </c>
      <c r="I16" s="10">
        <f t="shared" si="1"/>
        <v>0</v>
      </c>
      <c r="J16" s="10">
        <f t="shared" si="1"/>
        <v>0</v>
      </c>
      <c r="K16" s="10">
        <f t="shared" si="1"/>
        <v>0</v>
      </c>
      <c r="L16" s="10">
        <f t="shared" si="1"/>
        <v>0</v>
      </c>
    </row>
    <row r="17" spans="1:12" ht="12.75">
      <c r="A17" s="75">
        <v>2</v>
      </c>
      <c r="B17" s="312"/>
      <c r="C17" s="313" t="s">
        <v>668</v>
      </c>
      <c r="D17" s="437"/>
      <c r="E17" s="86"/>
      <c r="F17" s="314"/>
      <c r="G17" s="315"/>
      <c r="H17" s="315">
        <f>SUM(F17:G17)</f>
        <v>0</v>
      </c>
      <c r="I17" s="316"/>
      <c r="J17" s="84"/>
      <c r="K17" s="613"/>
      <c r="L17" s="365"/>
    </row>
    <row r="18" spans="1:12" ht="12.75">
      <c r="A18" s="64"/>
      <c r="B18" s="302"/>
      <c r="C18" s="317"/>
      <c r="D18" s="2"/>
      <c r="E18" s="248"/>
      <c r="F18" s="248"/>
      <c r="G18" s="271"/>
      <c r="H18" s="271">
        <f>SUM(F18:G18)</f>
        <v>0</v>
      </c>
      <c r="I18" s="269"/>
      <c r="J18" s="84"/>
      <c r="K18" s="607"/>
      <c r="L18" s="361"/>
    </row>
    <row r="19" spans="1:12" ht="12.75">
      <c r="A19" s="64"/>
      <c r="B19" s="302">
        <v>1</v>
      </c>
      <c r="C19" s="317" t="s">
        <v>694</v>
      </c>
      <c r="D19" s="2"/>
      <c r="E19" s="248"/>
      <c r="F19" s="248"/>
      <c r="G19" s="271"/>
      <c r="H19" s="271">
        <f>SUM(F19:G19)</f>
        <v>0</v>
      </c>
      <c r="I19" s="269"/>
      <c r="J19" s="84"/>
      <c r="K19" s="607"/>
      <c r="L19" s="361"/>
    </row>
    <row r="20" spans="1:12" ht="12.75">
      <c r="A20" s="64"/>
      <c r="B20" s="302">
        <v>2</v>
      </c>
      <c r="C20" s="317" t="s">
        <v>673</v>
      </c>
      <c r="D20" s="2"/>
      <c r="E20" s="248"/>
      <c r="F20" s="248"/>
      <c r="G20" s="271"/>
      <c r="H20" s="271">
        <f>SUM(F20:G20)</f>
        <v>0</v>
      </c>
      <c r="I20" s="269"/>
      <c r="J20" s="84"/>
      <c r="K20" s="607"/>
      <c r="L20" s="361"/>
    </row>
    <row r="21" spans="1:12" ht="13.5" thickBot="1">
      <c r="A21" s="69"/>
      <c r="B21" s="307">
        <v>3</v>
      </c>
      <c r="C21" s="308" t="s">
        <v>684</v>
      </c>
      <c r="D21" s="7"/>
      <c r="E21" s="442"/>
      <c r="F21" s="248"/>
      <c r="G21" s="272"/>
      <c r="H21" s="272">
        <f>SUM(F21:G21)</f>
        <v>0</v>
      </c>
      <c r="I21" s="309"/>
      <c r="J21" s="84"/>
      <c r="K21" s="612"/>
      <c r="L21" s="466"/>
    </row>
    <row r="22" spans="1:12" ht="13.5" thickBot="1">
      <c r="A22" s="72"/>
      <c r="B22" s="310"/>
      <c r="C22" s="311" t="s">
        <v>668</v>
      </c>
      <c r="D22" s="10">
        <f aca="true" t="shared" si="2" ref="D22:L22">SUM(D18:D21)</f>
        <v>0</v>
      </c>
      <c r="E22" s="10">
        <f t="shared" si="2"/>
        <v>0</v>
      </c>
      <c r="F22" s="10">
        <f t="shared" si="2"/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</row>
    <row r="23" spans="1:12" ht="12.75">
      <c r="A23" s="75">
        <v>3</v>
      </c>
      <c r="B23" s="312"/>
      <c r="C23" s="77" t="s">
        <v>154</v>
      </c>
      <c r="D23" s="429"/>
      <c r="E23" s="86"/>
      <c r="F23" s="314"/>
      <c r="G23" s="315"/>
      <c r="H23" s="315">
        <f aca="true" t="shared" si="3" ref="H23:H28">SUM(F23:G23)</f>
        <v>0</v>
      </c>
      <c r="I23" s="316"/>
      <c r="J23" s="84"/>
      <c r="K23" s="613"/>
      <c r="L23" s="365"/>
    </row>
    <row r="24" spans="1:12" ht="12.75">
      <c r="A24" s="64"/>
      <c r="B24" s="302">
        <v>1</v>
      </c>
      <c r="C24" s="317" t="s">
        <v>216</v>
      </c>
      <c r="D24" s="2">
        <v>397453</v>
      </c>
      <c r="E24" s="248">
        <v>286736</v>
      </c>
      <c r="F24" s="248"/>
      <c r="G24" s="271"/>
      <c r="H24" s="271">
        <f t="shared" si="3"/>
        <v>0</v>
      </c>
      <c r="I24" s="269"/>
      <c r="J24" s="84"/>
      <c r="K24" s="607"/>
      <c r="L24" s="269">
        <v>28673</v>
      </c>
    </row>
    <row r="25" spans="1:12" ht="12.75">
      <c r="A25" s="64"/>
      <c r="B25" s="302">
        <v>2</v>
      </c>
      <c r="C25" s="317" t="s">
        <v>704</v>
      </c>
      <c r="D25" s="2"/>
      <c r="E25" s="248"/>
      <c r="F25" s="248"/>
      <c r="G25" s="271"/>
      <c r="H25" s="271">
        <f t="shared" si="3"/>
        <v>0</v>
      </c>
      <c r="I25" s="269"/>
      <c r="J25" s="84"/>
      <c r="K25" s="607"/>
      <c r="L25" s="361"/>
    </row>
    <row r="26" spans="1:12" ht="12.75">
      <c r="A26" s="64"/>
      <c r="B26" s="302">
        <v>3</v>
      </c>
      <c r="C26" s="317" t="s">
        <v>706</v>
      </c>
      <c r="D26" s="2"/>
      <c r="E26" s="248"/>
      <c r="F26" s="248"/>
      <c r="G26" s="271"/>
      <c r="H26" s="271">
        <f t="shared" si="3"/>
        <v>0</v>
      </c>
      <c r="I26" s="269"/>
      <c r="J26" s="84"/>
      <c r="K26" s="607"/>
      <c r="L26" s="361"/>
    </row>
    <row r="27" spans="1:12" ht="12.75">
      <c r="A27" s="64"/>
      <c r="B27" s="302">
        <v>5</v>
      </c>
      <c r="C27" s="317" t="s">
        <v>681</v>
      </c>
      <c r="D27" s="2">
        <v>13000</v>
      </c>
      <c r="E27" s="248">
        <v>39999</v>
      </c>
      <c r="F27" s="248"/>
      <c r="G27" s="271"/>
      <c r="H27" s="271">
        <f t="shared" si="3"/>
        <v>0</v>
      </c>
      <c r="I27" s="269"/>
      <c r="J27" s="84"/>
      <c r="K27" s="607"/>
      <c r="L27" s="361"/>
    </row>
    <row r="28" spans="1:12" ht="13.5" thickBot="1">
      <c r="A28" s="69"/>
      <c r="B28" s="307">
        <v>7</v>
      </c>
      <c r="C28" s="308" t="s">
        <v>682</v>
      </c>
      <c r="D28" s="7"/>
      <c r="E28" s="442"/>
      <c r="F28" s="248"/>
      <c r="G28" s="318"/>
      <c r="H28" s="318">
        <f t="shared" si="3"/>
        <v>0</v>
      </c>
      <c r="I28" s="319"/>
      <c r="J28" s="84"/>
      <c r="K28" s="612"/>
      <c r="L28" s="466"/>
    </row>
    <row r="29" spans="1:12" ht="13.5" thickBot="1">
      <c r="A29" s="72"/>
      <c r="B29" s="310"/>
      <c r="C29" s="311" t="s">
        <v>702</v>
      </c>
      <c r="D29" s="10">
        <f aca="true" t="shared" si="4" ref="D29:L29">SUM(D24:D28)</f>
        <v>410453</v>
      </c>
      <c r="E29" s="10">
        <f t="shared" si="4"/>
        <v>326735</v>
      </c>
      <c r="F29" s="10">
        <f t="shared" si="4"/>
        <v>0</v>
      </c>
      <c r="G29" s="10">
        <f t="shared" si="4"/>
        <v>0</v>
      </c>
      <c r="H29" s="10">
        <f t="shared" si="4"/>
        <v>0</v>
      </c>
      <c r="I29" s="10">
        <f t="shared" si="4"/>
        <v>0</v>
      </c>
      <c r="J29" s="10">
        <f t="shared" si="4"/>
        <v>0</v>
      </c>
      <c r="K29" s="10">
        <f t="shared" si="4"/>
        <v>0</v>
      </c>
      <c r="L29" s="10">
        <f t="shared" si="4"/>
        <v>28673</v>
      </c>
    </row>
    <row r="30" spans="1:12" ht="12.75">
      <c r="A30" s="75">
        <v>4</v>
      </c>
      <c r="B30" s="312"/>
      <c r="C30" s="313" t="s">
        <v>714</v>
      </c>
      <c r="D30" s="437"/>
      <c r="E30" s="86"/>
      <c r="F30" s="314"/>
      <c r="G30" s="315"/>
      <c r="H30" s="315">
        <f>SUM(F30:G30)</f>
        <v>0</v>
      </c>
      <c r="I30" s="316"/>
      <c r="J30" s="84"/>
      <c r="K30" s="613"/>
      <c r="L30" s="365"/>
    </row>
    <row r="31" spans="1:12" ht="12.75">
      <c r="A31" s="75"/>
      <c r="B31" s="312">
        <v>1</v>
      </c>
      <c r="C31" s="324" t="s">
        <v>519</v>
      </c>
      <c r="D31" s="437"/>
      <c r="E31" s="86"/>
      <c r="F31" s="461"/>
      <c r="G31" s="341"/>
      <c r="H31" s="341"/>
      <c r="I31" s="342"/>
      <c r="J31" s="84"/>
      <c r="K31" s="607"/>
      <c r="L31" s="361"/>
    </row>
    <row r="32" spans="1:12" ht="12.75">
      <c r="A32" s="75"/>
      <c r="B32" s="312">
        <v>2</v>
      </c>
      <c r="C32" s="324" t="s">
        <v>520</v>
      </c>
      <c r="D32" s="437"/>
      <c r="E32" s="86"/>
      <c r="F32" s="461"/>
      <c r="G32" s="341"/>
      <c r="H32" s="341"/>
      <c r="I32" s="342"/>
      <c r="J32" s="84"/>
      <c r="K32" s="607"/>
      <c r="L32" s="361"/>
    </row>
    <row r="33" spans="1:12" ht="12.75">
      <c r="A33" s="75"/>
      <c r="B33" s="312">
        <v>3</v>
      </c>
      <c r="C33" s="463" t="s">
        <v>518</v>
      </c>
      <c r="D33" s="437"/>
      <c r="E33" s="86">
        <f>SUM(E31:E32)</f>
        <v>0</v>
      </c>
      <c r="F33" s="461"/>
      <c r="G33" s="341"/>
      <c r="H33" s="341"/>
      <c r="I33" s="342"/>
      <c r="J33" s="84"/>
      <c r="K33" s="607"/>
      <c r="L33" s="361"/>
    </row>
    <row r="34" spans="1:12" ht="12.75">
      <c r="A34" s="64"/>
      <c r="B34" s="302">
        <v>4</v>
      </c>
      <c r="C34" s="317" t="s">
        <v>716</v>
      </c>
      <c r="D34" s="270"/>
      <c r="E34" s="6">
        <v>500</v>
      </c>
      <c r="F34" s="6"/>
      <c r="G34" s="271"/>
      <c r="H34" s="271">
        <f aca="true" t="shared" si="5" ref="H34:H45">SUM(F34:G34)</f>
        <v>0</v>
      </c>
      <c r="I34" s="269"/>
      <c r="J34" s="84"/>
      <c r="K34" s="607"/>
      <c r="L34" s="361"/>
    </row>
    <row r="35" spans="1:12" ht="12.75">
      <c r="A35" s="64"/>
      <c r="B35" s="302">
        <v>5</v>
      </c>
      <c r="C35" s="317" t="s">
        <v>267</v>
      </c>
      <c r="D35" s="270"/>
      <c r="E35" s="6"/>
      <c r="F35" s="248"/>
      <c r="G35" s="271"/>
      <c r="H35" s="271">
        <f t="shared" si="5"/>
        <v>0</v>
      </c>
      <c r="I35" s="269"/>
      <c r="J35" s="84"/>
      <c r="K35" s="607"/>
      <c r="L35" s="361"/>
    </row>
    <row r="36" spans="1:12" ht="12.75">
      <c r="A36" s="64"/>
      <c r="B36" s="302">
        <v>6</v>
      </c>
      <c r="C36" s="317" t="s">
        <v>123</v>
      </c>
      <c r="D36" s="270"/>
      <c r="E36" s="6"/>
      <c r="F36" s="248"/>
      <c r="G36" s="271"/>
      <c r="H36" s="271">
        <f t="shared" si="5"/>
        <v>0</v>
      </c>
      <c r="I36" s="269"/>
      <c r="J36" s="84"/>
      <c r="K36" s="607"/>
      <c r="L36" s="361"/>
    </row>
    <row r="37" spans="1:12" ht="12.75">
      <c r="A37" s="64"/>
      <c r="B37" s="302">
        <v>7</v>
      </c>
      <c r="C37" s="317" t="s">
        <v>124</v>
      </c>
      <c r="D37" s="270"/>
      <c r="E37" s="6"/>
      <c r="F37" s="248"/>
      <c r="G37" s="271"/>
      <c r="H37" s="271">
        <f t="shared" si="5"/>
        <v>0</v>
      </c>
      <c r="I37" s="269"/>
      <c r="J37" s="84"/>
      <c r="K37" s="607"/>
      <c r="L37" s="361"/>
    </row>
    <row r="38" spans="1:12" ht="12.75">
      <c r="A38" s="64"/>
      <c r="B38" s="302"/>
      <c r="C38" s="320" t="s">
        <v>125</v>
      </c>
      <c r="D38" s="275"/>
      <c r="E38" s="88">
        <f>SUM(E36:E37)</f>
        <v>0</v>
      </c>
      <c r="F38" s="321">
        <v>0</v>
      </c>
      <c r="G38" s="274">
        <f>SUM(G36:G37)</f>
        <v>0</v>
      </c>
      <c r="H38" s="274">
        <f t="shared" si="5"/>
        <v>0</v>
      </c>
      <c r="I38" s="322">
        <f>SUM(I36:I37)</f>
        <v>0</v>
      </c>
      <c r="J38" s="84"/>
      <c r="K38" s="607"/>
      <c r="L38" s="361"/>
    </row>
    <row r="39" spans="1:12" ht="12.75">
      <c r="A39" s="64"/>
      <c r="B39" s="302">
        <v>8</v>
      </c>
      <c r="C39" s="317" t="s">
        <v>720</v>
      </c>
      <c r="D39" s="270"/>
      <c r="E39" s="6"/>
      <c r="F39" s="248"/>
      <c r="G39" s="271"/>
      <c r="H39" s="271">
        <f t="shared" si="5"/>
        <v>0</v>
      </c>
      <c r="I39" s="269"/>
      <c r="J39" s="84"/>
      <c r="K39" s="607"/>
      <c r="L39" s="361"/>
    </row>
    <row r="40" spans="1:12" ht="12.75">
      <c r="A40" s="64"/>
      <c r="B40" s="302"/>
      <c r="C40" s="304" t="s">
        <v>722</v>
      </c>
      <c r="D40" s="422"/>
      <c r="E40" s="6">
        <f>SUM(E38:E39)</f>
        <v>0</v>
      </c>
      <c r="F40" s="248">
        <v>0</v>
      </c>
      <c r="G40" s="271">
        <f>SUM(G38:G39)</f>
        <v>0</v>
      </c>
      <c r="H40" s="271">
        <f t="shared" si="5"/>
        <v>0</v>
      </c>
      <c r="I40" s="269">
        <f>SUM(I38:I39)</f>
        <v>0</v>
      </c>
      <c r="J40" s="84"/>
      <c r="K40" s="607"/>
      <c r="L40" s="361"/>
    </row>
    <row r="41" spans="1:12" ht="12.75">
      <c r="A41" s="64"/>
      <c r="B41" s="302">
        <v>9</v>
      </c>
      <c r="C41" s="317" t="s">
        <v>724</v>
      </c>
      <c r="D41" s="270"/>
      <c r="E41" s="6"/>
      <c r="F41" s="248"/>
      <c r="G41" s="271"/>
      <c r="H41" s="271">
        <f t="shared" si="5"/>
        <v>0</v>
      </c>
      <c r="I41" s="269"/>
      <c r="J41" s="84"/>
      <c r="K41" s="607"/>
      <c r="L41" s="361"/>
    </row>
    <row r="42" spans="1:12" ht="12.75">
      <c r="A42" s="64"/>
      <c r="B42" s="302"/>
      <c r="C42" s="320" t="s">
        <v>126</v>
      </c>
      <c r="D42" s="275"/>
      <c r="E42" s="88">
        <f>E34+E35+E40+E41</f>
        <v>500</v>
      </c>
      <c r="F42" s="321">
        <f>F34+F35+F40+F41</f>
        <v>0</v>
      </c>
      <c r="G42" s="274">
        <f>G34+G35+G40+G41</f>
        <v>0</v>
      </c>
      <c r="H42" s="274">
        <f t="shared" si="5"/>
        <v>0</v>
      </c>
      <c r="I42" s="322">
        <f>I34+I35+I40+I41</f>
        <v>0</v>
      </c>
      <c r="J42" s="84"/>
      <c r="K42" s="607"/>
      <c r="L42" s="361"/>
    </row>
    <row r="43" spans="1:12" ht="12.75">
      <c r="A43" s="64"/>
      <c r="B43" s="302">
        <v>10</v>
      </c>
      <c r="C43" s="317" t="s">
        <v>728</v>
      </c>
      <c r="D43" s="270"/>
      <c r="E43" s="6"/>
      <c r="F43" s="248"/>
      <c r="G43" s="271"/>
      <c r="H43" s="271">
        <f t="shared" si="5"/>
        <v>0</v>
      </c>
      <c r="I43" s="269"/>
      <c r="J43" s="84"/>
      <c r="K43" s="607"/>
      <c r="L43" s="361"/>
    </row>
    <row r="44" spans="1:12" ht="12.75">
      <c r="A44" s="64"/>
      <c r="B44" s="302">
        <v>11</v>
      </c>
      <c r="C44" s="317" t="s">
        <v>730</v>
      </c>
      <c r="D44" s="2"/>
      <c r="E44" s="248">
        <v>16364</v>
      </c>
      <c r="F44" s="248"/>
      <c r="G44" s="271"/>
      <c r="H44" s="271">
        <f t="shared" si="5"/>
        <v>0</v>
      </c>
      <c r="I44" s="269"/>
      <c r="J44" s="84"/>
      <c r="K44" s="607"/>
      <c r="L44" s="361"/>
    </row>
    <row r="45" spans="1:12" ht="12.75">
      <c r="A45" s="64"/>
      <c r="B45" s="302">
        <v>12</v>
      </c>
      <c r="C45" s="317" t="s">
        <v>733</v>
      </c>
      <c r="D45" s="2"/>
      <c r="E45" s="248"/>
      <c r="F45" s="248"/>
      <c r="G45" s="271"/>
      <c r="H45" s="271">
        <f t="shared" si="5"/>
        <v>0</v>
      </c>
      <c r="I45" s="269"/>
      <c r="J45" s="84"/>
      <c r="K45" s="607"/>
      <c r="L45" s="361"/>
    </row>
    <row r="46" spans="1:12" ht="13.5" thickBot="1">
      <c r="A46" s="69"/>
      <c r="B46" s="307"/>
      <c r="C46" s="323" t="s">
        <v>735</v>
      </c>
      <c r="D46" s="276"/>
      <c r="E46" s="90">
        <f aca="true" t="shared" si="6" ref="E46:L46">SUM(E44:E45)</f>
        <v>16364</v>
      </c>
      <c r="F46" s="90">
        <f t="shared" si="6"/>
        <v>0</v>
      </c>
      <c r="G46" s="90">
        <f t="shared" si="6"/>
        <v>0</v>
      </c>
      <c r="H46" s="90">
        <f t="shared" si="6"/>
        <v>0</v>
      </c>
      <c r="I46" s="90">
        <f t="shared" si="6"/>
        <v>0</v>
      </c>
      <c r="J46" s="90">
        <f t="shared" si="6"/>
        <v>0</v>
      </c>
      <c r="K46" s="90">
        <f t="shared" si="6"/>
        <v>0</v>
      </c>
      <c r="L46" s="90">
        <f t="shared" si="6"/>
        <v>0</v>
      </c>
    </row>
    <row r="47" spans="1:12" ht="13.5" thickBot="1">
      <c r="A47" s="72"/>
      <c r="B47" s="310"/>
      <c r="C47" s="311" t="s">
        <v>714</v>
      </c>
      <c r="D47" s="10">
        <f>D42+D43+D46</f>
        <v>0</v>
      </c>
      <c r="E47" s="10">
        <f aca="true" t="shared" si="7" ref="E47:L47">E33+E42+E43+E46</f>
        <v>16864</v>
      </c>
      <c r="F47" s="10">
        <f t="shared" si="7"/>
        <v>0</v>
      </c>
      <c r="G47" s="10">
        <f t="shared" si="7"/>
        <v>0</v>
      </c>
      <c r="H47" s="10">
        <f t="shared" si="7"/>
        <v>0</v>
      </c>
      <c r="I47" s="10">
        <f t="shared" si="7"/>
        <v>0</v>
      </c>
      <c r="J47" s="10">
        <f t="shared" si="7"/>
        <v>0</v>
      </c>
      <c r="K47" s="10">
        <f t="shared" si="7"/>
        <v>0</v>
      </c>
      <c r="L47" s="10">
        <f t="shared" si="7"/>
        <v>0</v>
      </c>
    </row>
    <row r="48" spans="1:12" ht="12.75">
      <c r="A48" s="75"/>
      <c r="B48" s="312"/>
      <c r="C48" s="324"/>
      <c r="D48" s="438"/>
      <c r="E48" s="86"/>
      <c r="F48" s="314"/>
      <c r="G48" s="315"/>
      <c r="H48" s="315"/>
      <c r="I48" s="316"/>
      <c r="J48" s="84"/>
      <c r="K48" s="614"/>
      <c r="L48" s="359"/>
    </row>
    <row r="49" spans="1:12" ht="16.5" thickBot="1">
      <c r="A49" s="69"/>
      <c r="B49" s="307"/>
      <c r="C49" s="325" t="s">
        <v>268</v>
      </c>
      <c r="D49" s="326">
        <f aca="true" t="shared" si="8" ref="D49:L49">D16+D22+D29+D47</f>
        <v>420453</v>
      </c>
      <c r="E49" s="326">
        <f t="shared" si="8"/>
        <v>348442</v>
      </c>
      <c r="F49" s="326">
        <f t="shared" si="8"/>
        <v>0</v>
      </c>
      <c r="G49" s="326">
        <f t="shared" si="8"/>
        <v>0</v>
      </c>
      <c r="H49" s="326">
        <f t="shared" si="8"/>
        <v>0</v>
      </c>
      <c r="I49" s="326">
        <f t="shared" si="8"/>
        <v>0</v>
      </c>
      <c r="J49" s="326">
        <f t="shared" si="8"/>
        <v>0</v>
      </c>
      <c r="K49" s="667">
        <f t="shared" si="8"/>
        <v>0</v>
      </c>
      <c r="L49" s="280">
        <f t="shared" si="8"/>
        <v>28673</v>
      </c>
    </row>
    <row r="50" spans="1:12" ht="16.5" thickBot="1">
      <c r="A50" s="281"/>
      <c r="B50" s="327"/>
      <c r="C50" s="328" t="s">
        <v>130</v>
      </c>
      <c r="D50" s="120"/>
      <c r="E50" s="284"/>
      <c r="F50" s="286"/>
      <c r="G50" s="285"/>
      <c r="H50" s="285"/>
      <c r="I50" s="329"/>
      <c r="J50" s="84"/>
      <c r="K50" s="487"/>
      <c r="L50" s="366"/>
    </row>
    <row r="51" spans="1:12" ht="13.5" thickBot="1">
      <c r="A51" s="287">
        <v>5</v>
      </c>
      <c r="B51" s="330"/>
      <c r="C51" s="331" t="s">
        <v>269</v>
      </c>
      <c r="D51" s="155">
        <f aca="true" t="shared" si="9" ref="D51:L51">SUM(D52:D54)</f>
        <v>418253</v>
      </c>
      <c r="E51" s="155">
        <f t="shared" si="9"/>
        <v>345442</v>
      </c>
      <c r="F51" s="155">
        <f t="shared" si="9"/>
        <v>0</v>
      </c>
      <c r="G51" s="155">
        <f t="shared" si="9"/>
        <v>0</v>
      </c>
      <c r="H51" s="155">
        <f t="shared" si="9"/>
        <v>0</v>
      </c>
      <c r="I51" s="155">
        <f t="shared" si="9"/>
        <v>0</v>
      </c>
      <c r="J51" s="155">
        <f t="shared" si="9"/>
        <v>0</v>
      </c>
      <c r="K51" s="155">
        <f t="shared" si="9"/>
        <v>0</v>
      </c>
      <c r="L51" s="155">
        <f t="shared" si="9"/>
        <v>28673</v>
      </c>
    </row>
    <row r="52" spans="1:12" ht="12.75">
      <c r="A52" s="289"/>
      <c r="B52" s="332">
        <v>1</v>
      </c>
      <c r="C52" s="333" t="s">
        <v>58</v>
      </c>
      <c r="D52" s="439">
        <v>277092</v>
      </c>
      <c r="E52" s="334">
        <v>244497</v>
      </c>
      <c r="F52" s="334"/>
      <c r="G52" s="315"/>
      <c r="H52" s="315">
        <f aca="true" t="shared" si="10" ref="H52:H59">SUM(F52:G52)</f>
        <v>0</v>
      </c>
      <c r="I52" s="316"/>
      <c r="J52" s="84"/>
      <c r="K52" s="316"/>
      <c r="L52" s="666">
        <v>21333</v>
      </c>
    </row>
    <row r="53" spans="1:12" ht="12.75">
      <c r="A53" s="250"/>
      <c r="B53" s="335">
        <v>2</v>
      </c>
      <c r="C53" s="336" t="s">
        <v>29</v>
      </c>
      <c r="D53" s="439">
        <v>72031</v>
      </c>
      <c r="E53" s="334">
        <v>37534</v>
      </c>
      <c r="F53" s="334"/>
      <c r="G53" s="271"/>
      <c r="H53" s="271">
        <f t="shared" si="10"/>
        <v>0</v>
      </c>
      <c r="I53" s="269"/>
      <c r="J53" s="84"/>
      <c r="K53" s="607"/>
      <c r="L53" s="269">
        <v>3306</v>
      </c>
    </row>
    <row r="54" spans="1:12" ht="13.5" thickBot="1">
      <c r="A54" s="250"/>
      <c r="B54" s="335">
        <v>3</v>
      </c>
      <c r="C54" s="336" t="s">
        <v>60</v>
      </c>
      <c r="D54" s="439">
        <v>69130</v>
      </c>
      <c r="E54" s="334">
        <v>63411</v>
      </c>
      <c r="F54" s="334"/>
      <c r="G54" s="271"/>
      <c r="H54" s="271">
        <f t="shared" si="10"/>
        <v>0</v>
      </c>
      <c r="I54" s="269"/>
      <c r="J54" s="84"/>
      <c r="K54" s="615"/>
      <c r="L54" s="309">
        <v>4034</v>
      </c>
    </row>
    <row r="55" spans="1:12" ht="12.75">
      <c r="A55" s="337">
        <v>6</v>
      </c>
      <c r="B55" s="338"/>
      <c r="C55" s="339" t="s">
        <v>270</v>
      </c>
      <c r="D55" s="340">
        <f>SUM(D56:D60)</f>
        <v>2200</v>
      </c>
      <c r="E55" s="340">
        <f>SUM(E56:E60)</f>
        <v>0</v>
      </c>
      <c r="F55" s="340">
        <f>SUM(F56:F60)</f>
        <v>0</v>
      </c>
      <c r="G55" s="340">
        <f>SUM(G56:G60)</f>
        <v>0</v>
      </c>
      <c r="H55" s="356">
        <f t="shared" si="10"/>
        <v>0</v>
      </c>
      <c r="I55" s="340">
        <f>SUM(I56:I60)</f>
        <v>0</v>
      </c>
      <c r="J55" s="340">
        <f>SUM(J56:J60)</f>
        <v>0</v>
      </c>
      <c r="K55" s="340">
        <f>SUM(K56:K60)</f>
        <v>0</v>
      </c>
      <c r="L55" s="340">
        <f>SUM(L56:L60)</f>
        <v>0</v>
      </c>
    </row>
    <row r="56" spans="1:12" ht="12.75">
      <c r="A56" s="250"/>
      <c r="B56" s="335">
        <v>1</v>
      </c>
      <c r="C56" s="336" t="s">
        <v>679</v>
      </c>
      <c r="D56" s="439">
        <v>2200</v>
      </c>
      <c r="E56" s="334"/>
      <c r="F56" s="248"/>
      <c r="G56" s="341"/>
      <c r="H56" s="271">
        <f t="shared" si="10"/>
        <v>0</v>
      </c>
      <c r="I56" s="249"/>
      <c r="J56" s="84"/>
      <c r="K56" s="607"/>
      <c r="L56" s="361"/>
    </row>
    <row r="57" spans="1:12" ht="12.75">
      <c r="A57" s="289"/>
      <c r="B57" s="332">
        <v>2</v>
      </c>
      <c r="C57" s="333" t="s">
        <v>680</v>
      </c>
      <c r="D57" s="439"/>
      <c r="E57" s="334"/>
      <c r="F57" s="248"/>
      <c r="G57" s="341"/>
      <c r="H57" s="271">
        <f t="shared" si="10"/>
        <v>0</v>
      </c>
      <c r="I57" s="342"/>
      <c r="J57" s="84"/>
      <c r="K57" s="607"/>
      <c r="L57" s="361"/>
    </row>
    <row r="58" spans="1:12" ht="12.75">
      <c r="A58" s="289"/>
      <c r="B58" s="332">
        <v>3</v>
      </c>
      <c r="C58" s="670" t="s">
        <v>271</v>
      </c>
      <c r="D58" s="102"/>
      <c r="E58" s="334"/>
      <c r="F58" s="248"/>
      <c r="G58" s="341"/>
      <c r="H58" s="271">
        <f t="shared" si="10"/>
        <v>0</v>
      </c>
      <c r="I58" s="342"/>
      <c r="J58" s="438"/>
      <c r="K58" s="607"/>
      <c r="L58" s="361"/>
    </row>
    <row r="59" spans="1:12" ht="12.75">
      <c r="A59" s="292"/>
      <c r="B59" s="343">
        <v>4</v>
      </c>
      <c r="C59" s="344" t="s">
        <v>678</v>
      </c>
      <c r="D59" s="54"/>
      <c r="E59" s="334"/>
      <c r="F59" s="461"/>
      <c r="G59" s="271"/>
      <c r="H59" s="341">
        <f t="shared" si="10"/>
        <v>0</v>
      </c>
      <c r="I59" s="345"/>
      <c r="J59" s="84"/>
      <c r="K59" s="487"/>
      <c r="L59" s="366"/>
    </row>
    <row r="60" spans="1:12" ht="13.5" thickBot="1">
      <c r="A60" s="294"/>
      <c r="B60" s="346">
        <v>5</v>
      </c>
      <c r="C60" s="347" t="s">
        <v>675</v>
      </c>
      <c r="D60" s="440"/>
      <c r="E60" s="334"/>
      <c r="F60" s="334"/>
      <c r="G60" s="334"/>
      <c r="H60" s="334"/>
      <c r="I60" s="334">
        <f>SUM(I61:I63)</f>
        <v>0</v>
      </c>
      <c r="J60" s="84"/>
      <c r="K60" s="615"/>
      <c r="L60" s="358"/>
    </row>
    <row r="61" spans="1:12" ht="13.5" thickBot="1">
      <c r="A61" s="287">
        <v>7</v>
      </c>
      <c r="B61" s="330"/>
      <c r="C61" s="331" t="s">
        <v>272</v>
      </c>
      <c r="D61" s="155">
        <f aca="true" t="shared" si="11" ref="D61:L61">SUM(D62:D64)</f>
        <v>0</v>
      </c>
      <c r="E61" s="155">
        <f t="shared" si="11"/>
        <v>3000</v>
      </c>
      <c r="F61" s="155">
        <f t="shared" si="11"/>
        <v>0</v>
      </c>
      <c r="G61" s="155">
        <f t="shared" si="11"/>
        <v>0</v>
      </c>
      <c r="H61" s="155">
        <f t="shared" si="11"/>
        <v>0</v>
      </c>
      <c r="I61" s="155">
        <f t="shared" si="11"/>
        <v>0</v>
      </c>
      <c r="J61" s="155">
        <f t="shared" si="11"/>
        <v>0</v>
      </c>
      <c r="K61" s="155">
        <f t="shared" si="11"/>
        <v>0</v>
      </c>
      <c r="L61" s="155">
        <f t="shared" si="11"/>
        <v>0</v>
      </c>
    </row>
    <row r="62" spans="1:13" ht="12.75">
      <c r="A62" s="289"/>
      <c r="B62" s="332">
        <v>1</v>
      </c>
      <c r="C62" s="333" t="s">
        <v>136</v>
      </c>
      <c r="D62" s="439"/>
      <c r="E62" s="334">
        <v>3000</v>
      </c>
      <c r="F62" s="334"/>
      <c r="G62" s="315"/>
      <c r="H62" s="315">
        <f>SUM(F62:G62)</f>
        <v>0</v>
      </c>
      <c r="I62" s="316"/>
      <c r="J62" s="84"/>
      <c r="K62" s="613"/>
      <c r="L62" s="365"/>
      <c r="M62" s="769"/>
    </row>
    <row r="63" spans="1:12" ht="13.5" thickBot="1">
      <c r="A63" s="292"/>
      <c r="B63" s="343">
        <v>2</v>
      </c>
      <c r="C63" s="344" t="s">
        <v>170</v>
      </c>
      <c r="D63" s="440"/>
      <c r="E63" s="464"/>
      <c r="F63" s="271"/>
      <c r="G63" s="271"/>
      <c r="H63" s="341">
        <f>SUM(F63:G63)</f>
        <v>0</v>
      </c>
      <c r="I63" s="674"/>
      <c r="J63" s="84"/>
      <c r="K63" s="487"/>
      <c r="L63" s="366"/>
    </row>
    <row r="64" spans="1:12" ht="13.5" thickBot="1">
      <c r="A64" s="252"/>
      <c r="B64" s="470">
        <v>3</v>
      </c>
      <c r="C64" s="478" t="s">
        <v>137</v>
      </c>
      <c r="D64" s="471"/>
      <c r="E64" s="469"/>
      <c r="F64" s="713"/>
      <c r="G64" s="713"/>
      <c r="H64" s="713">
        <f>SUM(F64:G64)</f>
        <v>0</v>
      </c>
      <c r="I64" s="674"/>
      <c r="J64" s="84"/>
      <c r="K64" s="615"/>
      <c r="L64" s="358"/>
    </row>
    <row r="65" spans="1:12" ht="13.5" thickBot="1">
      <c r="A65" s="472">
        <v>8</v>
      </c>
      <c r="B65" s="476"/>
      <c r="C65" s="479" t="s">
        <v>524</v>
      </c>
      <c r="D65" s="477"/>
      <c r="E65" s="475">
        <f aca="true" t="shared" si="12" ref="E65:L65">SUM(E66:E67)</f>
        <v>0</v>
      </c>
      <c r="F65" s="475">
        <f t="shared" si="12"/>
        <v>0</v>
      </c>
      <c r="G65" s="475">
        <f t="shared" si="12"/>
        <v>0</v>
      </c>
      <c r="H65" s="475">
        <f t="shared" si="12"/>
        <v>0</v>
      </c>
      <c r="I65" s="475">
        <f t="shared" si="12"/>
        <v>0</v>
      </c>
      <c r="J65" s="475">
        <f t="shared" si="12"/>
        <v>0</v>
      </c>
      <c r="K65" s="475">
        <f t="shared" si="12"/>
        <v>0</v>
      </c>
      <c r="L65" s="475">
        <f t="shared" si="12"/>
        <v>0</v>
      </c>
    </row>
    <row r="66" spans="1:12" ht="12.75">
      <c r="A66" s="292"/>
      <c r="B66" s="343">
        <v>1</v>
      </c>
      <c r="C66" s="344" t="s">
        <v>525</v>
      </c>
      <c r="D66" s="482"/>
      <c r="E66" s="483"/>
      <c r="F66" s="442"/>
      <c r="G66" s="318"/>
      <c r="H66" s="318"/>
      <c r="I66" s="319"/>
      <c r="J66" s="84"/>
      <c r="K66" s="613"/>
      <c r="L66" s="365"/>
    </row>
    <row r="67" spans="1:12" ht="12.75">
      <c r="A67" s="294"/>
      <c r="B67" s="346">
        <v>2</v>
      </c>
      <c r="C67" s="374" t="s">
        <v>526</v>
      </c>
      <c r="D67" s="440"/>
      <c r="E67" s="464"/>
      <c r="F67" s="442"/>
      <c r="G67" s="318"/>
      <c r="H67" s="318"/>
      <c r="I67" s="319"/>
      <c r="J67" s="84"/>
      <c r="K67" s="607"/>
      <c r="L67" s="361"/>
    </row>
    <row r="68" spans="1:12" ht="16.5" thickBot="1">
      <c r="A68" s="277"/>
      <c r="B68" s="348"/>
      <c r="C68" s="349" t="s">
        <v>273</v>
      </c>
      <c r="D68" s="298">
        <f>D51+D55+D61</f>
        <v>420453</v>
      </c>
      <c r="E68" s="298">
        <f aca="true" t="shared" si="13" ref="E68:L68">E51+E55+E61+E65</f>
        <v>348442</v>
      </c>
      <c r="F68" s="298">
        <f t="shared" si="13"/>
        <v>0</v>
      </c>
      <c r="G68" s="298">
        <f t="shared" si="13"/>
        <v>0</v>
      </c>
      <c r="H68" s="298">
        <f t="shared" si="13"/>
        <v>0</v>
      </c>
      <c r="I68" s="298">
        <f t="shared" si="13"/>
        <v>0</v>
      </c>
      <c r="J68" s="298">
        <f t="shared" si="13"/>
        <v>0</v>
      </c>
      <c r="K68" s="298">
        <f t="shared" si="13"/>
        <v>0</v>
      </c>
      <c r="L68" s="298">
        <f t="shared" si="13"/>
        <v>28673</v>
      </c>
    </row>
    <row r="69" spans="2:7" ht="12.75">
      <c r="B69" s="350"/>
      <c r="E69" s="350"/>
      <c r="G69" s="297">
        <f>G49-G68</f>
        <v>0</v>
      </c>
    </row>
    <row r="70" spans="1:5" ht="16.5" hidden="1" thickBot="1">
      <c r="A70" s="107" t="s">
        <v>274</v>
      </c>
      <c r="B70" s="351"/>
      <c r="C70" s="352"/>
      <c r="D70" s="441"/>
      <c r="E70" s="353">
        <v>20.5</v>
      </c>
    </row>
    <row r="71" ht="12.75">
      <c r="E71" s="297">
        <f>E49-E68</f>
        <v>0</v>
      </c>
    </row>
    <row r="72" ht="12.75" customHeight="1">
      <c r="E72" s="790"/>
    </row>
  </sheetData>
  <sheetProtection/>
  <printOptions horizontalCentered="1"/>
  <pageMargins left="0.5905511811023623" right="0.5905511811023623" top="0.7874015748031497" bottom="0.7874015748031497" header="0" footer="0"/>
  <pageSetup firstPageNumber="21" useFirstPageNumber="1" fitToHeight="1" fitToWidth="1" horizontalDpi="600" verticalDpi="600" orientation="portrait" paperSize="9" scale="76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0.00390625" style="1514" customWidth="1"/>
    <col min="2" max="2" width="9.140625" style="1514" customWidth="1"/>
    <col min="3" max="3" width="61.00390625" style="1514" customWidth="1"/>
    <col min="4" max="4" width="14.57421875" style="1514" hidden="1" customWidth="1"/>
    <col min="5" max="5" width="10.57421875" style="1514" customWidth="1"/>
    <col min="6" max="6" width="11.28125" style="1514" customWidth="1"/>
    <col min="7" max="7" width="12.140625" style="1514" customWidth="1"/>
    <col min="8" max="8" width="11.28125" style="1514" customWidth="1"/>
    <col min="9" max="9" width="10.7109375" style="1514" hidden="1" customWidth="1"/>
    <col min="10" max="10" width="9.140625" style="1514" hidden="1" customWidth="1"/>
    <col min="11" max="16384" width="9.140625" style="1514" customWidth="1"/>
  </cols>
  <sheetData>
    <row r="2" spans="1:7" ht="16.5" thickBot="1">
      <c r="A2" s="987" t="s">
        <v>278</v>
      </c>
      <c r="B2" s="987"/>
      <c r="E2" s="1177"/>
      <c r="G2" s="1598" t="s">
        <v>276</v>
      </c>
    </row>
    <row r="3" spans="1:11" ht="15.75">
      <c r="A3" s="1178" t="s">
        <v>109</v>
      </c>
      <c r="B3" s="1179"/>
      <c r="C3" s="1180" t="s">
        <v>946</v>
      </c>
      <c r="D3" s="1927"/>
      <c r="E3" s="1181" t="s">
        <v>175</v>
      </c>
      <c r="F3" s="1253"/>
      <c r="G3" s="1253"/>
      <c r="H3" s="1253"/>
      <c r="I3" s="1253"/>
      <c r="J3" s="1253"/>
      <c r="K3" s="1253"/>
    </row>
    <row r="4" spans="1:11" ht="16.5" thickBot="1">
      <c r="A4" s="1183" t="s">
        <v>111</v>
      </c>
      <c r="B4" s="1184"/>
      <c r="C4" s="1599" t="s">
        <v>280</v>
      </c>
      <c r="D4" s="1888"/>
      <c r="E4" s="1652" t="s">
        <v>175</v>
      </c>
      <c r="F4" s="1253"/>
      <c r="G4" s="1253"/>
      <c r="H4" s="1253"/>
      <c r="I4" s="1253"/>
      <c r="J4" s="1253"/>
      <c r="K4" s="1253"/>
    </row>
    <row r="5" spans="1:11" ht="15.75" thickBot="1">
      <c r="A5" s="1187"/>
      <c r="B5" s="1187"/>
      <c r="C5" s="1187"/>
      <c r="D5" s="1187"/>
      <c r="E5" s="1188" t="s">
        <v>113</v>
      </c>
      <c r="F5" s="1253"/>
      <c r="G5" s="1253"/>
      <c r="H5" s="1253"/>
      <c r="I5" s="1253"/>
      <c r="J5" s="1253"/>
      <c r="K5" s="1253"/>
    </row>
    <row r="6" spans="1:12" ht="63">
      <c r="A6" s="1601" t="s">
        <v>114</v>
      </c>
      <c r="B6" s="1602" t="s">
        <v>115</v>
      </c>
      <c r="C6" s="1191" t="s">
        <v>116</v>
      </c>
      <c r="D6" s="1889" t="s">
        <v>241</v>
      </c>
      <c r="E6" s="1192" t="s">
        <v>933</v>
      </c>
      <c r="F6" s="1193" t="s">
        <v>1049</v>
      </c>
      <c r="G6" s="1653" t="s">
        <v>564</v>
      </c>
      <c r="H6" s="1653" t="s">
        <v>646</v>
      </c>
      <c r="I6" s="1653" t="s">
        <v>390</v>
      </c>
      <c r="J6" s="1253"/>
      <c r="K6" s="1189" t="s">
        <v>47</v>
      </c>
      <c r="L6" s="1195" t="s">
        <v>48</v>
      </c>
    </row>
    <row r="7" spans="1:12" ht="15.75">
      <c r="A7" s="1214"/>
      <c r="B7" s="1215"/>
      <c r="C7" s="1361" t="s">
        <v>118</v>
      </c>
      <c r="D7" s="1928"/>
      <c r="E7" s="1216"/>
      <c r="F7" s="1570"/>
      <c r="G7" s="1570"/>
      <c r="H7" s="1570"/>
      <c r="I7" s="1570"/>
      <c r="J7" s="1253"/>
      <c r="K7" s="2026"/>
      <c r="L7" s="1681"/>
    </row>
    <row r="8" spans="1:12" ht="12.75">
      <c r="A8" s="1214">
        <v>1</v>
      </c>
      <c r="B8" s="1215"/>
      <c r="C8" s="1046" t="s">
        <v>649</v>
      </c>
      <c r="D8" s="1929"/>
      <c r="E8" s="1216"/>
      <c r="F8" s="1570"/>
      <c r="G8" s="1570"/>
      <c r="H8" s="1570"/>
      <c r="I8" s="1570"/>
      <c r="J8" s="1253"/>
      <c r="K8" s="2026"/>
      <c r="L8" s="1681"/>
    </row>
    <row r="9" spans="1:12" ht="12.75">
      <c r="A9" s="1214"/>
      <c r="B9" s="1215">
        <v>1</v>
      </c>
      <c r="C9" s="1040" t="s">
        <v>686</v>
      </c>
      <c r="D9" s="1930"/>
      <c r="E9" s="1047"/>
      <c r="F9" s="1047"/>
      <c r="G9" s="1570"/>
      <c r="H9" s="1570">
        <f aca="true" t="shared" si="0" ref="H9:H45">SUM(F9:G9)</f>
        <v>0</v>
      </c>
      <c r="I9" s="1570"/>
      <c r="J9" s="1253"/>
      <c r="K9" s="2026"/>
      <c r="L9" s="1681"/>
    </row>
    <row r="10" spans="1:12" ht="12.75">
      <c r="A10" s="1214"/>
      <c r="B10" s="1215">
        <v>2</v>
      </c>
      <c r="C10" s="1040" t="s">
        <v>695</v>
      </c>
      <c r="D10" s="1040">
        <v>100</v>
      </c>
      <c r="E10" s="1517">
        <v>600</v>
      </c>
      <c r="F10" s="1517">
        <v>600</v>
      </c>
      <c r="G10" s="1606"/>
      <c r="H10" s="1606">
        <f t="shared" si="0"/>
        <v>600</v>
      </c>
      <c r="I10" s="1570"/>
      <c r="J10" s="1253"/>
      <c r="K10" s="2026"/>
      <c r="L10" s="1681"/>
    </row>
    <row r="11" spans="1:12" ht="12.75">
      <c r="A11" s="1214"/>
      <c r="B11" s="1215">
        <v>3</v>
      </c>
      <c r="C11" s="1040" t="s">
        <v>653</v>
      </c>
      <c r="D11" s="1040"/>
      <c r="E11" s="1517"/>
      <c r="F11" s="1517"/>
      <c r="G11" s="1606"/>
      <c r="H11" s="1606">
        <f t="shared" si="0"/>
        <v>0</v>
      </c>
      <c r="I11" s="1570"/>
      <c r="J11" s="1253"/>
      <c r="K11" s="2026"/>
      <c r="L11" s="1681"/>
    </row>
    <row r="12" spans="1:12" ht="12.75">
      <c r="A12" s="1214"/>
      <c r="B12" s="1215">
        <v>4</v>
      </c>
      <c r="C12" s="1040" t="s">
        <v>655</v>
      </c>
      <c r="D12" s="1040"/>
      <c r="E12" s="1517"/>
      <c r="F12" s="1606"/>
      <c r="G12" s="1606"/>
      <c r="H12" s="1606">
        <f t="shared" si="0"/>
        <v>0</v>
      </c>
      <c r="I12" s="1570"/>
      <c r="J12" s="1253"/>
      <c r="K12" s="2026"/>
      <c r="L12" s="1681"/>
    </row>
    <row r="13" spans="1:12" ht="12.75">
      <c r="A13" s="1214"/>
      <c r="B13" s="1215">
        <v>5</v>
      </c>
      <c r="C13" s="1040" t="s">
        <v>683</v>
      </c>
      <c r="D13" s="1040"/>
      <c r="E13" s="1517"/>
      <c r="F13" s="1606"/>
      <c r="G13" s="1606"/>
      <c r="H13" s="1606">
        <f t="shared" si="0"/>
        <v>0</v>
      </c>
      <c r="I13" s="1570"/>
      <c r="J13" s="1253"/>
      <c r="K13" s="2026"/>
      <c r="L13" s="1681"/>
    </row>
    <row r="14" spans="1:12" ht="12.75">
      <c r="A14" s="1214"/>
      <c r="B14" s="1215"/>
      <c r="C14" s="1046" t="s">
        <v>658</v>
      </c>
      <c r="D14" s="1041">
        <f>SUM(D9:D13)</f>
        <v>100</v>
      </c>
      <c r="E14" s="1517">
        <f>SUM(E9:E13)</f>
        <v>600</v>
      </c>
      <c r="F14" s="1517">
        <f aca="true" t="shared" si="1" ref="F14:L14">SUM(F9:F13)</f>
        <v>600</v>
      </c>
      <c r="G14" s="1517">
        <f t="shared" si="1"/>
        <v>0</v>
      </c>
      <c r="H14" s="1517">
        <f t="shared" si="1"/>
        <v>600</v>
      </c>
      <c r="I14" s="1517">
        <f t="shared" si="1"/>
        <v>0</v>
      </c>
      <c r="J14" s="1517">
        <f t="shared" si="1"/>
        <v>0</v>
      </c>
      <c r="K14" s="1517">
        <f t="shared" si="1"/>
        <v>0</v>
      </c>
      <c r="L14" s="1517">
        <f t="shared" si="1"/>
        <v>0</v>
      </c>
    </row>
    <row r="15" spans="1:12" ht="13.5" thickBot="1">
      <c r="A15" s="1224"/>
      <c r="B15" s="1225">
        <v>7</v>
      </c>
      <c r="C15" s="1073" t="s">
        <v>660</v>
      </c>
      <c r="D15" s="1931"/>
      <c r="E15" s="1226"/>
      <c r="F15" s="1607"/>
      <c r="G15" s="1607"/>
      <c r="H15" s="1607">
        <f t="shared" si="0"/>
        <v>0</v>
      </c>
      <c r="I15" s="1654"/>
      <c r="J15" s="1253"/>
      <c r="K15" s="2029"/>
      <c r="L15" s="1978"/>
    </row>
    <row r="16" spans="1:12" ht="13.5" thickBot="1">
      <c r="A16" s="1228"/>
      <c r="B16" s="1229"/>
      <c r="C16" s="1057" t="s">
        <v>119</v>
      </c>
      <c r="D16" s="1058">
        <f>SUM(D14:D15)</f>
        <v>100</v>
      </c>
      <c r="E16" s="1058">
        <f>SUM(E14:E15)</f>
        <v>600</v>
      </c>
      <c r="F16" s="1058">
        <f aca="true" t="shared" si="2" ref="F16:L16">SUM(F14:F15)</f>
        <v>600</v>
      </c>
      <c r="G16" s="1058">
        <f t="shared" si="2"/>
        <v>0</v>
      </c>
      <c r="H16" s="1058">
        <f t="shared" si="2"/>
        <v>600</v>
      </c>
      <c r="I16" s="1058">
        <f t="shared" si="2"/>
        <v>0</v>
      </c>
      <c r="J16" s="1058">
        <f t="shared" si="2"/>
        <v>0</v>
      </c>
      <c r="K16" s="1058">
        <f t="shared" si="2"/>
        <v>0</v>
      </c>
      <c r="L16" s="1058">
        <f t="shared" si="2"/>
        <v>0</v>
      </c>
    </row>
    <row r="17" spans="1:12" ht="12.75">
      <c r="A17" s="1233">
        <v>2</v>
      </c>
      <c r="B17" s="1234"/>
      <c r="C17" s="1235" t="s">
        <v>668</v>
      </c>
      <c r="D17" s="1932"/>
      <c r="E17" s="1257"/>
      <c r="F17" s="1657"/>
      <c r="G17" s="1657"/>
      <c r="H17" s="1657">
        <f t="shared" si="0"/>
        <v>0</v>
      </c>
      <c r="I17" s="1658"/>
      <c r="J17" s="1253"/>
      <c r="K17" s="2030"/>
      <c r="L17" s="1684"/>
    </row>
    <row r="18" spans="1:12" ht="12.75">
      <c r="A18" s="1214"/>
      <c r="B18" s="1215"/>
      <c r="C18" s="1040"/>
      <c r="D18" s="1040"/>
      <c r="E18" s="1517"/>
      <c r="F18" s="1606"/>
      <c r="G18" s="1606"/>
      <c r="H18" s="1606">
        <f t="shared" si="0"/>
        <v>0</v>
      </c>
      <c r="I18" s="1570"/>
      <c r="J18" s="1253"/>
      <c r="K18" s="2026"/>
      <c r="L18" s="1681"/>
    </row>
    <row r="19" spans="1:12" ht="12.75">
      <c r="A19" s="1214"/>
      <c r="B19" s="1215">
        <v>1</v>
      </c>
      <c r="C19" s="1040" t="s">
        <v>694</v>
      </c>
      <c r="D19" s="1040"/>
      <c r="E19" s="1517"/>
      <c r="F19" s="1606"/>
      <c r="G19" s="1606"/>
      <c r="H19" s="1606">
        <f t="shared" si="0"/>
        <v>0</v>
      </c>
      <c r="I19" s="1570"/>
      <c r="J19" s="1253"/>
      <c r="K19" s="2026"/>
      <c r="L19" s="1681"/>
    </row>
    <row r="20" spans="1:12" ht="12.75">
      <c r="A20" s="1214"/>
      <c r="B20" s="1215">
        <v>2</v>
      </c>
      <c r="C20" s="1040" t="s">
        <v>673</v>
      </c>
      <c r="D20" s="1040"/>
      <c r="E20" s="1517"/>
      <c r="F20" s="1606"/>
      <c r="G20" s="1606"/>
      <c r="H20" s="1606">
        <f t="shared" si="0"/>
        <v>0</v>
      </c>
      <c r="I20" s="1570"/>
      <c r="J20" s="1253"/>
      <c r="K20" s="2026"/>
      <c r="L20" s="1681"/>
    </row>
    <row r="21" spans="1:12" ht="13.5" thickBot="1">
      <c r="A21" s="1224"/>
      <c r="B21" s="1225">
        <v>3</v>
      </c>
      <c r="C21" s="1073" t="s">
        <v>684</v>
      </c>
      <c r="D21" s="1049"/>
      <c r="E21" s="1941"/>
      <c r="F21" s="1606"/>
      <c r="G21" s="1607"/>
      <c r="H21" s="1607">
        <f t="shared" si="0"/>
        <v>0</v>
      </c>
      <c r="I21" s="1654"/>
      <c r="J21" s="1253"/>
      <c r="K21" s="2029"/>
      <c r="L21" s="1978"/>
    </row>
    <row r="22" spans="1:12" ht="13.5" thickBot="1">
      <c r="A22" s="1228"/>
      <c r="B22" s="1229"/>
      <c r="C22" s="1057" t="s">
        <v>668</v>
      </c>
      <c r="D22" s="1058">
        <f>SUM(D18:D21)</f>
        <v>0</v>
      </c>
      <c r="E22" s="1058">
        <f>SUM(E18:E21)</f>
        <v>0</v>
      </c>
      <c r="F22" s="1058">
        <f aca="true" t="shared" si="3" ref="F22:L22">SUM(F18:F21)</f>
        <v>0</v>
      </c>
      <c r="G22" s="1058">
        <f t="shared" si="3"/>
        <v>0</v>
      </c>
      <c r="H22" s="1058">
        <f t="shared" si="3"/>
        <v>0</v>
      </c>
      <c r="I22" s="1058">
        <f t="shared" si="3"/>
        <v>0</v>
      </c>
      <c r="J22" s="1058">
        <f t="shared" si="3"/>
        <v>0</v>
      </c>
      <c r="K22" s="1058">
        <f t="shared" si="3"/>
        <v>0</v>
      </c>
      <c r="L22" s="1058">
        <f t="shared" si="3"/>
        <v>0</v>
      </c>
    </row>
    <row r="23" spans="1:12" ht="12.75">
      <c r="A23" s="1233">
        <v>3</v>
      </c>
      <c r="B23" s="1234"/>
      <c r="C23" s="1235" t="s">
        <v>702</v>
      </c>
      <c r="D23" s="1932"/>
      <c r="E23" s="1257"/>
      <c r="F23" s="1657"/>
      <c r="G23" s="1657"/>
      <c r="H23" s="1657">
        <f t="shared" si="0"/>
        <v>0</v>
      </c>
      <c r="I23" s="1658"/>
      <c r="J23" s="1253"/>
      <c r="K23" s="2030"/>
      <c r="L23" s="1684"/>
    </row>
    <row r="24" spans="1:12" ht="12.75">
      <c r="A24" s="1214"/>
      <c r="B24" s="1215">
        <v>1</v>
      </c>
      <c r="C24" s="1040" t="s">
        <v>216</v>
      </c>
      <c r="D24" s="1040">
        <v>254894</v>
      </c>
      <c r="E24" s="1517">
        <v>394923</v>
      </c>
      <c r="F24" s="1517">
        <v>394923</v>
      </c>
      <c r="G24" s="1606">
        <v>8890</v>
      </c>
      <c r="H24" s="1606">
        <f t="shared" si="0"/>
        <v>403813</v>
      </c>
      <c r="I24" s="1570"/>
      <c r="J24" s="1253"/>
      <c r="K24" s="2026"/>
      <c r="L24" s="1681"/>
    </row>
    <row r="25" spans="1:12" ht="12.75">
      <c r="A25" s="1214"/>
      <c r="B25" s="1215">
        <v>2</v>
      </c>
      <c r="C25" s="1040" t="s">
        <v>704</v>
      </c>
      <c r="D25" s="1040"/>
      <c r="E25" s="1517"/>
      <c r="F25" s="1517"/>
      <c r="G25" s="1606"/>
      <c r="H25" s="1606">
        <f t="shared" si="0"/>
        <v>0</v>
      </c>
      <c r="I25" s="1570"/>
      <c r="J25" s="1253"/>
      <c r="K25" s="2026"/>
      <c r="L25" s="1681"/>
    </row>
    <row r="26" spans="1:12" ht="12.75">
      <c r="A26" s="1214"/>
      <c r="B26" s="1215">
        <v>3</v>
      </c>
      <c r="C26" s="1040" t="s">
        <v>706</v>
      </c>
      <c r="D26" s="1040"/>
      <c r="E26" s="1517"/>
      <c r="F26" s="1517"/>
      <c r="G26" s="1606"/>
      <c r="H26" s="1606">
        <f t="shared" si="0"/>
        <v>0</v>
      </c>
      <c r="I26" s="1570"/>
      <c r="J26" s="1253"/>
      <c r="K26" s="2026"/>
      <c r="L26" s="1681"/>
    </row>
    <row r="27" spans="1:12" ht="12.75">
      <c r="A27" s="1214"/>
      <c r="B27" s="1215">
        <v>5</v>
      </c>
      <c r="C27" s="1040" t="s">
        <v>681</v>
      </c>
      <c r="D27" s="1040">
        <v>1629</v>
      </c>
      <c r="E27" s="1517"/>
      <c r="F27" s="1517"/>
      <c r="G27" s="1606"/>
      <c r="H27" s="1606">
        <f t="shared" si="0"/>
        <v>0</v>
      </c>
      <c r="I27" s="1570"/>
      <c r="J27" s="1253"/>
      <c r="K27" s="2026"/>
      <c r="L27" s="1681"/>
    </row>
    <row r="28" spans="1:12" ht="13.5" thickBot="1">
      <c r="A28" s="1224"/>
      <c r="B28" s="1225">
        <v>7</v>
      </c>
      <c r="C28" s="1073" t="s">
        <v>682</v>
      </c>
      <c r="D28" s="1049"/>
      <c r="E28" s="1941"/>
      <c r="F28" s="1606"/>
      <c r="G28" s="1659"/>
      <c r="H28" s="1659">
        <f t="shared" si="0"/>
        <v>0</v>
      </c>
      <c r="I28" s="1660"/>
      <c r="J28" s="1253"/>
      <c r="K28" s="2029"/>
      <c r="L28" s="1978"/>
    </row>
    <row r="29" spans="1:12" ht="13.5" thickBot="1">
      <c r="A29" s="1228"/>
      <c r="B29" s="1229"/>
      <c r="C29" s="1057" t="s">
        <v>702</v>
      </c>
      <c r="D29" s="1058">
        <f>SUM(D24:D28)</f>
        <v>256523</v>
      </c>
      <c r="E29" s="1058">
        <f>SUM(E24:E28)</f>
        <v>394923</v>
      </c>
      <c r="F29" s="1058">
        <f aca="true" t="shared" si="4" ref="F29:L29">SUM(F24:F28)</f>
        <v>394923</v>
      </c>
      <c r="G29" s="1058">
        <f t="shared" si="4"/>
        <v>8890</v>
      </c>
      <c r="H29" s="1058">
        <f t="shared" si="4"/>
        <v>403813</v>
      </c>
      <c r="I29" s="1058">
        <f t="shared" si="4"/>
        <v>0</v>
      </c>
      <c r="J29" s="1058">
        <f t="shared" si="4"/>
        <v>0</v>
      </c>
      <c r="K29" s="1058">
        <f t="shared" si="4"/>
        <v>0</v>
      </c>
      <c r="L29" s="1058">
        <f t="shared" si="4"/>
        <v>0</v>
      </c>
    </row>
    <row r="30" spans="1:12" ht="12.75">
      <c r="A30" s="1233">
        <v>4</v>
      </c>
      <c r="B30" s="1234"/>
      <c r="C30" s="1235" t="s">
        <v>714</v>
      </c>
      <c r="D30" s="1932"/>
      <c r="E30" s="1257"/>
      <c r="F30" s="1657"/>
      <c r="G30" s="1657"/>
      <c r="H30" s="1657">
        <f t="shared" si="0"/>
        <v>0</v>
      </c>
      <c r="I30" s="1658"/>
      <c r="J30" s="1253"/>
      <c r="K30" s="2030"/>
      <c r="L30" s="1684"/>
    </row>
    <row r="31" spans="1:12" ht="12.75">
      <c r="A31" s="1233"/>
      <c r="B31" s="1234">
        <v>1</v>
      </c>
      <c r="C31" s="1339" t="s">
        <v>519</v>
      </c>
      <c r="D31" s="1932"/>
      <c r="E31" s="1257"/>
      <c r="F31" s="1670"/>
      <c r="G31" s="1670"/>
      <c r="H31" s="1670"/>
      <c r="I31" s="1671"/>
      <c r="J31" s="1253"/>
      <c r="K31" s="2026"/>
      <c r="L31" s="1681"/>
    </row>
    <row r="32" spans="1:12" ht="12.75">
      <c r="A32" s="1233"/>
      <c r="B32" s="1234">
        <v>2</v>
      </c>
      <c r="C32" s="1339" t="s">
        <v>520</v>
      </c>
      <c r="D32" s="1932"/>
      <c r="E32" s="1257"/>
      <c r="F32" s="1670"/>
      <c r="G32" s="1670"/>
      <c r="H32" s="1670"/>
      <c r="I32" s="1671"/>
      <c r="J32" s="1253"/>
      <c r="K32" s="2026"/>
      <c r="L32" s="1681"/>
    </row>
    <row r="33" spans="1:12" ht="12.75">
      <c r="A33" s="1233"/>
      <c r="B33" s="1234">
        <v>3</v>
      </c>
      <c r="C33" s="1975" t="s">
        <v>518</v>
      </c>
      <c r="D33" s="1932"/>
      <c r="E33" s="1257">
        <f>SUM(E31:E32)</f>
        <v>0</v>
      </c>
      <c r="F33" s="1670"/>
      <c r="G33" s="1670"/>
      <c r="H33" s="1670"/>
      <c r="I33" s="1671"/>
      <c r="J33" s="1253"/>
      <c r="K33" s="2026"/>
      <c r="L33" s="1681"/>
    </row>
    <row r="34" spans="1:12" ht="12.75">
      <c r="A34" s="1214"/>
      <c r="B34" s="1215">
        <v>4</v>
      </c>
      <c r="C34" s="1040" t="s">
        <v>716</v>
      </c>
      <c r="D34" s="1930"/>
      <c r="E34" s="1047"/>
      <c r="F34" s="1047"/>
      <c r="G34" s="1606"/>
      <c r="H34" s="1606">
        <f t="shared" si="0"/>
        <v>0</v>
      </c>
      <c r="I34" s="1570"/>
      <c r="J34" s="1253"/>
      <c r="K34" s="2026"/>
      <c r="L34" s="1681"/>
    </row>
    <row r="35" spans="1:12" ht="12.75">
      <c r="A35" s="1214"/>
      <c r="B35" s="1215">
        <v>5</v>
      </c>
      <c r="C35" s="1040" t="s">
        <v>267</v>
      </c>
      <c r="D35" s="1930"/>
      <c r="E35" s="1047"/>
      <c r="F35" s="1606"/>
      <c r="G35" s="1606"/>
      <c r="H35" s="1606">
        <f t="shared" si="0"/>
        <v>0</v>
      </c>
      <c r="I35" s="1570"/>
      <c r="J35" s="1253"/>
      <c r="K35" s="2026"/>
      <c r="L35" s="1681"/>
    </row>
    <row r="36" spans="1:12" ht="12.75">
      <c r="A36" s="1214"/>
      <c r="B36" s="1215">
        <v>6</v>
      </c>
      <c r="C36" s="1040" t="s">
        <v>123</v>
      </c>
      <c r="D36" s="1930"/>
      <c r="E36" s="1047"/>
      <c r="F36" s="1606"/>
      <c r="G36" s="1606"/>
      <c r="H36" s="1606">
        <f t="shared" si="0"/>
        <v>0</v>
      </c>
      <c r="I36" s="1570"/>
      <c r="J36" s="1253"/>
      <c r="K36" s="2026"/>
      <c r="L36" s="1681"/>
    </row>
    <row r="37" spans="1:12" ht="12.75">
      <c r="A37" s="1214"/>
      <c r="B37" s="1215">
        <v>7</v>
      </c>
      <c r="C37" s="1040" t="s">
        <v>124</v>
      </c>
      <c r="D37" s="1930"/>
      <c r="E37" s="1047"/>
      <c r="F37" s="1606"/>
      <c r="G37" s="1606"/>
      <c r="H37" s="1606">
        <f t="shared" si="0"/>
        <v>0</v>
      </c>
      <c r="I37" s="1570"/>
      <c r="J37" s="1253"/>
      <c r="K37" s="2026"/>
      <c r="L37" s="1681"/>
    </row>
    <row r="38" spans="1:12" ht="12.75">
      <c r="A38" s="1214"/>
      <c r="B38" s="1215"/>
      <c r="C38" s="1258" t="s">
        <v>125</v>
      </c>
      <c r="D38" s="1933"/>
      <c r="E38" s="1259">
        <f>SUM(E36:E37)</f>
        <v>0</v>
      </c>
      <c r="F38" s="1618">
        <v>0</v>
      </c>
      <c r="G38" s="1618">
        <f>SUM(G36:G37)</f>
        <v>0</v>
      </c>
      <c r="H38" s="1618">
        <f t="shared" si="0"/>
        <v>0</v>
      </c>
      <c r="I38" s="1662">
        <f>SUM(I36:I37)</f>
        <v>0</v>
      </c>
      <c r="J38" s="1253"/>
      <c r="K38" s="2026"/>
      <c r="L38" s="1681"/>
    </row>
    <row r="39" spans="1:12" ht="12.75">
      <c r="A39" s="1214"/>
      <c r="B39" s="1215">
        <v>8</v>
      </c>
      <c r="C39" s="1040" t="s">
        <v>720</v>
      </c>
      <c r="D39" s="1930"/>
      <c r="E39" s="1047"/>
      <c r="F39" s="1606"/>
      <c r="G39" s="1606"/>
      <c r="H39" s="1606">
        <f t="shared" si="0"/>
        <v>0</v>
      </c>
      <c r="I39" s="1570"/>
      <c r="J39" s="1253"/>
      <c r="K39" s="2026"/>
      <c r="L39" s="1681"/>
    </row>
    <row r="40" spans="1:12" ht="12.75">
      <c r="A40" s="1214"/>
      <c r="B40" s="1215"/>
      <c r="C40" s="1046" t="s">
        <v>722</v>
      </c>
      <c r="D40" s="1929"/>
      <c r="E40" s="1047">
        <f>SUM(E38:E39)</f>
        <v>0</v>
      </c>
      <c r="F40" s="1606">
        <v>0</v>
      </c>
      <c r="G40" s="1606">
        <f>SUM(G38:G39)</f>
        <v>0</v>
      </c>
      <c r="H40" s="1606">
        <f t="shared" si="0"/>
        <v>0</v>
      </c>
      <c r="I40" s="1570">
        <f>SUM(I38:I39)</f>
        <v>0</v>
      </c>
      <c r="J40" s="1253"/>
      <c r="K40" s="2026"/>
      <c r="L40" s="1681"/>
    </row>
    <row r="41" spans="1:12" ht="12.75">
      <c r="A41" s="1214"/>
      <c r="B41" s="1215">
        <v>9</v>
      </c>
      <c r="C41" s="1040" t="s">
        <v>724</v>
      </c>
      <c r="D41" s="1930"/>
      <c r="E41" s="1047"/>
      <c r="F41" s="1606"/>
      <c r="G41" s="1606"/>
      <c r="H41" s="1606">
        <f t="shared" si="0"/>
        <v>0</v>
      </c>
      <c r="I41" s="1570"/>
      <c r="J41" s="1253"/>
      <c r="K41" s="2026"/>
      <c r="L41" s="1681"/>
    </row>
    <row r="42" spans="1:12" ht="12.75">
      <c r="A42" s="1214"/>
      <c r="B42" s="1215"/>
      <c r="C42" s="1258" t="s">
        <v>126</v>
      </c>
      <c r="D42" s="1933"/>
      <c r="E42" s="1259">
        <f>E34+E35+E40+E41</f>
        <v>0</v>
      </c>
      <c r="F42" s="1618">
        <f>F34+F35+F40+F41</f>
        <v>0</v>
      </c>
      <c r="G42" s="1618">
        <f>G34+G35+G40+G41</f>
        <v>0</v>
      </c>
      <c r="H42" s="1618">
        <f t="shared" si="0"/>
        <v>0</v>
      </c>
      <c r="I42" s="1662">
        <f>I34+I35+I40+I41</f>
        <v>0</v>
      </c>
      <c r="J42" s="1253"/>
      <c r="K42" s="2026"/>
      <c r="L42" s="1681"/>
    </row>
    <row r="43" spans="1:12" ht="12.75">
      <c r="A43" s="1214"/>
      <c r="B43" s="1215">
        <v>10</v>
      </c>
      <c r="C43" s="1040" t="s">
        <v>728</v>
      </c>
      <c r="D43" s="1930"/>
      <c r="E43" s="1047"/>
      <c r="F43" s="1606"/>
      <c r="G43" s="1606"/>
      <c r="H43" s="1606">
        <f t="shared" si="0"/>
        <v>0</v>
      </c>
      <c r="I43" s="1570"/>
      <c r="J43" s="1253"/>
      <c r="K43" s="2026"/>
      <c r="L43" s="1681"/>
    </row>
    <row r="44" spans="1:12" ht="12.75">
      <c r="A44" s="1214"/>
      <c r="B44" s="1215">
        <v>11</v>
      </c>
      <c r="C44" s="1040" t="s">
        <v>730</v>
      </c>
      <c r="D44" s="1040"/>
      <c r="E44" s="1517"/>
      <c r="F44" s="1517"/>
      <c r="G44" s="1606"/>
      <c r="H44" s="1606">
        <f t="shared" si="0"/>
        <v>0</v>
      </c>
      <c r="I44" s="1570"/>
      <c r="J44" s="1253"/>
      <c r="K44" s="2026"/>
      <c r="L44" s="1681"/>
    </row>
    <row r="45" spans="1:12" ht="12.75">
      <c r="A45" s="1214"/>
      <c r="B45" s="1215">
        <v>12</v>
      </c>
      <c r="C45" s="1040" t="s">
        <v>733</v>
      </c>
      <c r="D45" s="1040"/>
      <c r="E45" s="1517"/>
      <c r="F45" s="1606"/>
      <c r="G45" s="1606"/>
      <c r="H45" s="1606">
        <f t="shared" si="0"/>
        <v>0</v>
      </c>
      <c r="I45" s="1570"/>
      <c r="J45" s="1253"/>
      <c r="K45" s="2026"/>
      <c r="L45" s="1681"/>
    </row>
    <row r="46" spans="1:12" ht="13.5" thickBot="1">
      <c r="A46" s="1224"/>
      <c r="B46" s="1225"/>
      <c r="C46" s="1262" t="s">
        <v>735</v>
      </c>
      <c r="D46" s="1934"/>
      <c r="E46" s="1263">
        <f>SUM(E44:E45)</f>
        <v>0</v>
      </c>
      <c r="F46" s="1263">
        <f aca="true" t="shared" si="5" ref="F46:L46">SUM(F44:F45)</f>
        <v>0</v>
      </c>
      <c r="G46" s="1263">
        <f t="shared" si="5"/>
        <v>0</v>
      </c>
      <c r="H46" s="1263">
        <f t="shared" si="5"/>
        <v>0</v>
      </c>
      <c r="I46" s="1263">
        <f t="shared" si="5"/>
        <v>0</v>
      </c>
      <c r="J46" s="1263">
        <f t="shared" si="5"/>
        <v>0</v>
      </c>
      <c r="K46" s="1263">
        <f t="shared" si="5"/>
        <v>0</v>
      </c>
      <c r="L46" s="1263">
        <f t="shared" si="5"/>
        <v>0</v>
      </c>
    </row>
    <row r="47" spans="1:12" ht="13.5" thickBot="1">
      <c r="A47" s="1228"/>
      <c r="B47" s="1229"/>
      <c r="C47" s="1057" t="s">
        <v>714</v>
      </c>
      <c r="D47" s="1058">
        <f>D42+D43+D46</f>
        <v>0</v>
      </c>
      <c r="E47" s="1058">
        <f>E33+E42+E43+E46</f>
        <v>0</v>
      </c>
      <c r="F47" s="1058">
        <f aca="true" t="shared" si="6" ref="F47:L47">F33+F42+F43+F46</f>
        <v>0</v>
      </c>
      <c r="G47" s="1058">
        <f t="shared" si="6"/>
        <v>0</v>
      </c>
      <c r="H47" s="1058">
        <f t="shared" si="6"/>
        <v>0</v>
      </c>
      <c r="I47" s="1058">
        <f t="shared" si="6"/>
        <v>0</v>
      </c>
      <c r="J47" s="1058">
        <f t="shared" si="6"/>
        <v>0</v>
      </c>
      <c r="K47" s="1058">
        <f t="shared" si="6"/>
        <v>0</v>
      </c>
      <c r="L47" s="1058">
        <f t="shared" si="6"/>
        <v>0</v>
      </c>
    </row>
    <row r="48" spans="1:12" ht="12.75">
      <c r="A48" s="1233"/>
      <c r="B48" s="1234"/>
      <c r="C48" s="1339"/>
      <c r="D48" s="1935"/>
      <c r="E48" s="1257"/>
      <c r="F48" s="1657"/>
      <c r="G48" s="1657"/>
      <c r="H48" s="1657"/>
      <c r="I48" s="1658"/>
      <c r="J48" s="1253"/>
      <c r="K48" s="2032"/>
      <c r="L48" s="1679"/>
    </row>
    <row r="49" spans="1:12" ht="16.5" thickBot="1">
      <c r="A49" s="1623"/>
      <c r="B49" s="1624"/>
      <c r="C49" s="1625" t="s">
        <v>268</v>
      </c>
      <c r="D49" s="1650">
        <f>D16+D22+D29+D47</f>
        <v>256623</v>
      </c>
      <c r="E49" s="1650">
        <f>E16+E22+E29+E47</f>
        <v>395523</v>
      </c>
      <c r="F49" s="1650">
        <f aca="true" t="shared" si="7" ref="F49:L49">F16+F22+F29+F47</f>
        <v>395523</v>
      </c>
      <c r="G49" s="1650">
        <f t="shared" si="7"/>
        <v>8890</v>
      </c>
      <c r="H49" s="1650">
        <f t="shared" si="7"/>
        <v>404413</v>
      </c>
      <c r="I49" s="1650">
        <f t="shared" si="7"/>
        <v>0</v>
      </c>
      <c r="J49" s="1650">
        <f t="shared" si="7"/>
        <v>0</v>
      </c>
      <c r="K49" s="1650">
        <f t="shared" si="7"/>
        <v>0</v>
      </c>
      <c r="L49" s="1650">
        <f t="shared" si="7"/>
        <v>0</v>
      </c>
    </row>
    <row r="50" spans="1:12" ht="16.5" thickBot="1">
      <c r="A50" s="1626"/>
      <c r="B50" s="1627"/>
      <c r="C50" s="1628" t="s">
        <v>130</v>
      </c>
      <c r="D50" s="1892"/>
      <c r="E50" s="1629"/>
      <c r="F50" s="1630"/>
      <c r="G50" s="1630"/>
      <c r="H50" s="1630"/>
      <c r="I50" s="1665"/>
      <c r="J50" s="1253"/>
      <c r="K50" s="2001"/>
      <c r="L50" s="1686"/>
    </row>
    <row r="51" spans="1:12" ht="13.5" thickBot="1">
      <c r="A51" s="1633">
        <v>5</v>
      </c>
      <c r="B51" s="1634"/>
      <c r="C51" s="1380" t="s">
        <v>269</v>
      </c>
      <c r="D51" s="1381">
        <f>SUM(D52:D54)</f>
        <v>256623</v>
      </c>
      <c r="E51" s="1381">
        <f>SUM(E52:E54)</f>
        <v>390023</v>
      </c>
      <c r="F51" s="1381">
        <f aca="true" t="shared" si="8" ref="F51:L51">SUM(F52:F54)</f>
        <v>390023</v>
      </c>
      <c r="G51" s="1381">
        <f t="shared" si="8"/>
        <v>0</v>
      </c>
      <c r="H51" s="1381">
        <f t="shared" si="8"/>
        <v>390023</v>
      </c>
      <c r="I51" s="1381">
        <f t="shared" si="8"/>
        <v>0</v>
      </c>
      <c r="J51" s="1381">
        <f t="shared" si="8"/>
        <v>0</v>
      </c>
      <c r="K51" s="1381">
        <f t="shared" si="8"/>
        <v>0</v>
      </c>
      <c r="L51" s="1381">
        <f t="shared" si="8"/>
        <v>0</v>
      </c>
    </row>
    <row r="52" spans="1:12" ht="12.75">
      <c r="A52" s="1635"/>
      <c r="B52" s="1636">
        <v>1</v>
      </c>
      <c r="C52" s="1637" t="s">
        <v>58</v>
      </c>
      <c r="D52" s="1936">
        <v>178771</v>
      </c>
      <c r="E52" s="1666">
        <v>315284</v>
      </c>
      <c r="F52" s="1666">
        <v>315284</v>
      </c>
      <c r="G52" s="1657"/>
      <c r="H52" s="1657">
        <f aca="true" t="shared" si="9" ref="H52:H64">SUM(F52:G52)</f>
        <v>315284</v>
      </c>
      <c r="I52" s="1658"/>
      <c r="J52" s="1253"/>
      <c r="K52" s="2032"/>
      <c r="L52" s="1679"/>
    </row>
    <row r="53" spans="1:12" ht="12.75">
      <c r="A53" s="1521"/>
      <c r="B53" s="1522">
        <v>2</v>
      </c>
      <c r="C53" s="1593" t="s">
        <v>29</v>
      </c>
      <c r="D53" s="1936">
        <v>47432</v>
      </c>
      <c r="E53" s="1666">
        <v>50287</v>
      </c>
      <c r="F53" s="1666">
        <v>50287</v>
      </c>
      <c r="G53" s="1606"/>
      <c r="H53" s="1606">
        <f t="shared" si="9"/>
        <v>50287</v>
      </c>
      <c r="I53" s="1570"/>
      <c r="J53" s="1253"/>
      <c r="K53" s="2026"/>
      <c r="L53" s="1681"/>
    </row>
    <row r="54" spans="1:12" ht="13.5" thickBot="1">
      <c r="A54" s="1521"/>
      <c r="B54" s="1522">
        <v>3</v>
      </c>
      <c r="C54" s="1593" t="s">
        <v>60</v>
      </c>
      <c r="D54" s="1936">
        <v>30420</v>
      </c>
      <c r="E54" s="1666">
        <v>24452</v>
      </c>
      <c r="F54" s="1666">
        <v>24452</v>
      </c>
      <c r="G54" s="1606"/>
      <c r="H54" s="1606">
        <f t="shared" si="9"/>
        <v>24452</v>
      </c>
      <c r="I54" s="1570"/>
      <c r="J54" s="1253"/>
      <c r="K54" s="2033"/>
      <c r="L54" s="1677"/>
    </row>
    <row r="55" spans="1:12" ht="12.75">
      <c r="A55" s="1668">
        <v>6</v>
      </c>
      <c r="B55" s="1675"/>
      <c r="C55" s="1676" t="s">
        <v>270</v>
      </c>
      <c r="D55" s="1669">
        <f>SUM(D56:D60)</f>
        <v>0</v>
      </c>
      <c r="E55" s="1669">
        <f>SUM(E56:E60)</f>
        <v>0</v>
      </c>
      <c r="F55" s="1669">
        <f aca="true" t="shared" si="10" ref="F55:L55">SUM(F56:F60)</f>
        <v>0</v>
      </c>
      <c r="G55" s="1669">
        <f t="shared" si="10"/>
        <v>0</v>
      </c>
      <c r="H55" s="1669">
        <f t="shared" si="10"/>
        <v>0</v>
      </c>
      <c r="I55" s="1669">
        <f t="shared" si="10"/>
        <v>0</v>
      </c>
      <c r="J55" s="1669">
        <f t="shared" si="10"/>
        <v>0</v>
      </c>
      <c r="K55" s="1669">
        <f t="shared" si="10"/>
        <v>0</v>
      </c>
      <c r="L55" s="1669">
        <f t="shared" si="10"/>
        <v>0</v>
      </c>
    </row>
    <row r="56" spans="1:12" ht="12.75">
      <c r="A56" s="1521"/>
      <c r="B56" s="1522">
        <v>1</v>
      </c>
      <c r="C56" s="1593" t="s">
        <v>679</v>
      </c>
      <c r="D56" s="1936"/>
      <c r="E56" s="1666"/>
      <c r="F56" s="1606"/>
      <c r="G56" s="1670"/>
      <c r="H56" s="1670">
        <f t="shared" si="9"/>
        <v>0</v>
      </c>
      <c r="I56" s="1570"/>
      <c r="J56" s="1253"/>
      <c r="K56" s="2026"/>
      <c r="L56" s="1681"/>
    </row>
    <row r="57" spans="1:12" ht="12.75">
      <c r="A57" s="1635"/>
      <c r="B57" s="1636">
        <v>2</v>
      </c>
      <c r="C57" s="1637" t="s">
        <v>680</v>
      </c>
      <c r="D57" s="1936"/>
      <c r="E57" s="1666"/>
      <c r="F57" s="1606"/>
      <c r="G57" s="1670"/>
      <c r="H57" s="1670">
        <f t="shared" si="9"/>
        <v>0</v>
      </c>
      <c r="I57" s="1671"/>
      <c r="J57" s="1253"/>
      <c r="K57" s="2026"/>
      <c r="L57" s="1681"/>
    </row>
    <row r="58" spans="1:12" ht="12.75">
      <c r="A58" s="1635"/>
      <c r="B58" s="1636">
        <v>3</v>
      </c>
      <c r="C58" s="1199" t="s">
        <v>271</v>
      </c>
      <c r="D58" s="1951"/>
      <c r="E58" s="1666"/>
      <c r="F58" s="1606"/>
      <c r="G58" s="1670"/>
      <c r="H58" s="1670">
        <f t="shared" si="9"/>
        <v>0</v>
      </c>
      <c r="I58" s="1671"/>
      <c r="J58" s="1939"/>
      <c r="K58" s="2026"/>
      <c r="L58" s="1681"/>
    </row>
    <row r="59" spans="1:12" ht="12.75">
      <c r="A59" s="1643"/>
      <c r="B59" s="1644">
        <v>4</v>
      </c>
      <c r="C59" s="1427" t="s">
        <v>678</v>
      </c>
      <c r="D59" s="1938"/>
      <c r="E59" s="1666"/>
      <c r="F59" s="1670"/>
      <c r="G59" s="1606"/>
      <c r="H59" s="1606"/>
      <c r="I59" s="1672"/>
      <c r="J59" s="1253"/>
      <c r="K59" s="2001"/>
      <c r="L59" s="1686"/>
    </row>
    <row r="60" spans="1:12" ht="13.5" thickBot="1">
      <c r="A60" s="1646"/>
      <c r="B60" s="1647">
        <v>5</v>
      </c>
      <c r="C60" s="1648" t="s">
        <v>675</v>
      </c>
      <c r="D60" s="1937"/>
      <c r="E60" s="1666"/>
      <c r="F60" s="1666"/>
      <c r="G60" s="1666"/>
      <c r="H60" s="1666"/>
      <c r="I60" s="1666">
        <f>SUM(I61:I63)</f>
        <v>0</v>
      </c>
      <c r="K60" s="2027"/>
      <c r="L60" s="1677"/>
    </row>
    <row r="61" spans="1:12" ht="13.5" thickBot="1">
      <c r="A61" s="1633">
        <v>7</v>
      </c>
      <c r="B61" s="1634"/>
      <c r="C61" s="1380" t="s">
        <v>272</v>
      </c>
      <c r="D61" s="1381">
        <f>SUM(D62:D64)</f>
        <v>0</v>
      </c>
      <c r="E61" s="1381">
        <f>SUM(E62:E64)</f>
        <v>5500</v>
      </c>
      <c r="F61" s="1381">
        <f aca="true" t="shared" si="11" ref="F61:L61">SUM(F62:F64)</f>
        <v>5500</v>
      </c>
      <c r="G61" s="1381">
        <f t="shared" si="11"/>
        <v>8890</v>
      </c>
      <c r="H61" s="1381">
        <f t="shared" si="11"/>
        <v>14390</v>
      </c>
      <c r="I61" s="1381">
        <f t="shared" si="11"/>
        <v>0</v>
      </c>
      <c r="J61" s="1381">
        <f t="shared" si="11"/>
        <v>0</v>
      </c>
      <c r="K61" s="1381">
        <f t="shared" si="11"/>
        <v>0</v>
      </c>
      <c r="L61" s="1381">
        <f t="shared" si="11"/>
        <v>0</v>
      </c>
    </row>
    <row r="62" spans="1:12" ht="12.75">
      <c r="A62" s="1635"/>
      <c r="B62" s="1636">
        <v>1</v>
      </c>
      <c r="C62" s="1637" t="s">
        <v>136</v>
      </c>
      <c r="D62" s="1936"/>
      <c r="E62" s="1666">
        <v>5500</v>
      </c>
      <c r="F62" s="1666">
        <v>5500</v>
      </c>
      <c r="G62" s="1657">
        <v>8890</v>
      </c>
      <c r="H62" s="1657">
        <f t="shared" si="9"/>
        <v>14390</v>
      </c>
      <c r="I62" s="1679"/>
      <c r="K62" s="2034"/>
      <c r="L62" s="1684"/>
    </row>
    <row r="63" spans="1:12" ht="13.5" thickBot="1">
      <c r="A63" s="1643"/>
      <c r="B63" s="1644">
        <v>2</v>
      </c>
      <c r="C63" s="1427" t="s">
        <v>170</v>
      </c>
      <c r="D63" s="1937"/>
      <c r="E63" s="1976"/>
      <c r="F63" s="1606"/>
      <c r="G63" s="1606"/>
      <c r="H63" s="1606"/>
      <c r="I63" s="2065"/>
      <c r="K63" s="2058"/>
      <c r="L63" s="1686"/>
    </row>
    <row r="64" spans="1:12" ht="13.5" thickBot="1">
      <c r="A64" s="1526"/>
      <c r="B64" s="1527">
        <v>3</v>
      </c>
      <c r="C64" s="1982" t="s">
        <v>137</v>
      </c>
      <c r="D64" s="1983"/>
      <c r="E64" s="1984"/>
      <c r="F64" s="2191"/>
      <c r="G64" s="2192"/>
      <c r="H64" s="2192">
        <f t="shared" si="9"/>
        <v>0</v>
      </c>
      <c r="I64" s="2065"/>
      <c r="K64" s="2027"/>
      <c r="L64" s="1677"/>
    </row>
    <row r="65" spans="1:12" ht="13.5" thickBot="1">
      <c r="A65" s="1985">
        <v>8</v>
      </c>
      <c r="B65" s="1986"/>
      <c r="C65" s="1417" t="s">
        <v>524</v>
      </c>
      <c r="D65" s="1988"/>
      <c r="E65" s="1989">
        <f>SUM(E66:E67)</f>
        <v>0</v>
      </c>
      <c r="F65" s="1989">
        <f aca="true" t="shared" si="12" ref="F65:L65">SUM(F66:F67)</f>
        <v>0</v>
      </c>
      <c r="G65" s="1989">
        <f t="shared" si="12"/>
        <v>0</v>
      </c>
      <c r="H65" s="1989">
        <f t="shared" si="12"/>
        <v>0</v>
      </c>
      <c r="I65" s="1989">
        <f t="shared" si="12"/>
        <v>0</v>
      </c>
      <c r="J65" s="1989">
        <f t="shared" si="12"/>
        <v>0</v>
      </c>
      <c r="K65" s="1989">
        <f t="shared" si="12"/>
        <v>0</v>
      </c>
      <c r="L65" s="1989">
        <f t="shared" si="12"/>
        <v>0</v>
      </c>
    </row>
    <row r="66" spans="1:12" ht="12.75">
      <c r="A66" s="1643"/>
      <c r="B66" s="1644">
        <v>1</v>
      </c>
      <c r="C66" s="1427" t="s">
        <v>525</v>
      </c>
      <c r="D66" s="1937"/>
      <c r="E66" s="1995"/>
      <c r="F66" s="1659"/>
      <c r="G66" s="1977"/>
      <c r="H66" s="1977"/>
      <c r="I66" s="1978"/>
      <c r="K66" s="2034"/>
      <c r="L66" s="1684"/>
    </row>
    <row r="67" spans="1:12" ht="12.75">
      <c r="A67" s="1646"/>
      <c r="B67" s="1647">
        <v>2</v>
      </c>
      <c r="C67" s="1405" t="s">
        <v>526</v>
      </c>
      <c r="D67" s="1937"/>
      <c r="E67" s="1976"/>
      <c r="F67" s="1659"/>
      <c r="G67" s="1977"/>
      <c r="H67" s="1977"/>
      <c r="I67" s="1978"/>
      <c r="K67" s="2028"/>
      <c r="L67" s="1681"/>
    </row>
    <row r="68" spans="1:12" ht="16.5" thickBot="1">
      <c r="A68" s="1623"/>
      <c r="B68" s="1624"/>
      <c r="C68" s="1625" t="s">
        <v>273</v>
      </c>
      <c r="D68" s="1650">
        <f>D51+D55+D61</f>
        <v>256623</v>
      </c>
      <c r="E68" s="1650">
        <f>E51+E55+E61+E65</f>
        <v>395523</v>
      </c>
      <c r="F68" s="1650">
        <f aca="true" t="shared" si="13" ref="F68:L68">F51+F55+F61+F65</f>
        <v>395523</v>
      </c>
      <c r="G68" s="1650">
        <f t="shared" si="13"/>
        <v>8890</v>
      </c>
      <c r="H68" s="1650">
        <f t="shared" si="13"/>
        <v>404413</v>
      </c>
      <c r="I68" s="1650">
        <f t="shared" si="13"/>
        <v>0</v>
      </c>
      <c r="J68" s="1650">
        <f t="shared" si="13"/>
        <v>0</v>
      </c>
      <c r="K68" s="1650">
        <f t="shared" si="13"/>
        <v>0</v>
      </c>
      <c r="L68" s="1650">
        <f t="shared" si="13"/>
        <v>0</v>
      </c>
    </row>
    <row r="69" ht="12.75">
      <c r="G69" s="1649">
        <f>G49-G68</f>
        <v>0</v>
      </c>
    </row>
    <row r="70" spans="1:5" ht="16.5" hidden="1" thickBot="1">
      <c r="A70" s="1307" t="s">
        <v>274</v>
      </c>
      <c r="B70" s="1308"/>
      <c r="C70" s="1309"/>
      <c r="D70" s="1532"/>
      <c r="E70" s="1682">
        <v>22</v>
      </c>
    </row>
    <row r="71" ht="12.75">
      <c r="E71" s="1649">
        <f>E49-E68</f>
        <v>0</v>
      </c>
    </row>
  </sheetData>
  <sheetProtection/>
  <printOptions horizontalCentered="1"/>
  <pageMargins left="0.5905511811023623" right="0.5905511811023623" top="0.7874015748031497" bottom="0.7874015748031497" header="0" footer="0"/>
  <pageSetup firstPageNumber="22" useFirstPageNumber="1" fitToHeight="1" fitToWidth="1" horizontalDpi="600" verticalDpi="600" orientation="portrait" paperSize="9" scale="76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2"/>
  <sheetViews>
    <sheetView zoomScalePageLayoutView="0" workbookViewId="0" topLeftCell="A1">
      <selection activeCell="O52" sqref="O52"/>
    </sheetView>
  </sheetViews>
  <sheetFormatPr defaultColWidth="9.140625" defaultRowHeight="12.75"/>
  <cols>
    <col min="1" max="1" width="10.00390625" style="246" customWidth="1"/>
    <col min="2" max="2" width="9.140625" style="246" customWidth="1"/>
    <col min="3" max="3" width="61.421875" style="246" customWidth="1"/>
    <col min="4" max="4" width="14.57421875" style="246" hidden="1" customWidth="1"/>
    <col min="5" max="5" width="10.7109375" style="246" customWidth="1"/>
    <col min="6" max="6" width="11.28125" style="246" hidden="1" customWidth="1"/>
    <col min="7" max="7" width="12.140625" style="246" hidden="1" customWidth="1"/>
    <col min="8" max="8" width="11.28125" style="246" hidden="1" customWidth="1"/>
    <col min="9" max="9" width="10.7109375" style="246" hidden="1" customWidth="1"/>
    <col min="10" max="10" width="12.00390625" style="246" hidden="1" customWidth="1"/>
    <col min="11" max="16384" width="9.140625" style="246" customWidth="1"/>
  </cols>
  <sheetData>
    <row r="2" spans="1:7" ht="16.5" thickBot="1">
      <c r="A2" s="1" t="s">
        <v>281</v>
      </c>
      <c r="E2" s="36"/>
      <c r="G2" s="264" t="s">
        <v>284</v>
      </c>
    </row>
    <row r="3" spans="1:12" ht="15.75">
      <c r="A3" s="37" t="s">
        <v>109</v>
      </c>
      <c r="B3" s="38"/>
      <c r="C3" s="39" t="s">
        <v>946</v>
      </c>
      <c r="D3" s="424"/>
      <c r="E3" s="40" t="s">
        <v>175</v>
      </c>
      <c r="F3" s="84"/>
      <c r="G3" s="84"/>
      <c r="H3" s="84"/>
      <c r="I3" s="84"/>
      <c r="J3" s="84"/>
      <c r="K3" s="84"/>
      <c r="L3" s="84"/>
    </row>
    <row r="4" spans="1:12" ht="16.5" thickBot="1">
      <c r="A4" s="42" t="s">
        <v>111</v>
      </c>
      <c r="B4" s="43"/>
      <c r="C4" s="601" t="s">
        <v>166</v>
      </c>
      <c r="D4" s="369"/>
      <c r="E4" s="299" t="s">
        <v>195</v>
      </c>
      <c r="F4" s="84"/>
      <c r="G4" s="84"/>
      <c r="H4" s="84"/>
      <c r="I4" s="84"/>
      <c r="J4" s="84"/>
      <c r="K4" s="84"/>
      <c r="L4" s="84"/>
    </row>
    <row r="5" spans="1:12" ht="15.75" thickBot="1">
      <c r="A5" s="45"/>
      <c r="B5" s="45"/>
      <c r="C5" s="45"/>
      <c r="D5" s="45"/>
      <c r="E5" s="46" t="s">
        <v>113</v>
      </c>
      <c r="F5" s="84"/>
      <c r="G5" s="84"/>
      <c r="H5" s="84"/>
      <c r="I5" s="84"/>
      <c r="J5" s="84"/>
      <c r="K5" s="84"/>
      <c r="L5" s="84"/>
    </row>
    <row r="6" spans="1:12" ht="63">
      <c r="A6" s="266" t="s">
        <v>114</v>
      </c>
      <c r="B6" s="267" t="s">
        <v>115</v>
      </c>
      <c r="C6" s="49" t="s">
        <v>116</v>
      </c>
      <c r="D6" s="370" t="s">
        <v>241</v>
      </c>
      <c r="E6" s="50" t="s">
        <v>933</v>
      </c>
      <c r="F6" s="51" t="s">
        <v>872</v>
      </c>
      <c r="G6" s="301" t="s">
        <v>564</v>
      </c>
      <c r="H6" s="301" t="s">
        <v>646</v>
      </c>
      <c r="I6" s="301" t="s">
        <v>390</v>
      </c>
      <c r="J6" s="484"/>
      <c r="K6" s="47" t="s">
        <v>47</v>
      </c>
      <c r="L6" s="53" t="s">
        <v>48</v>
      </c>
    </row>
    <row r="7" spans="1:12" ht="15.75">
      <c r="A7" s="64"/>
      <c r="B7" s="65"/>
      <c r="C7" s="143" t="s">
        <v>118</v>
      </c>
      <c r="D7" s="425"/>
      <c r="E7" s="66"/>
      <c r="F7" s="269"/>
      <c r="G7" s="269"/>
      <c r="H7" s="269"/>
      <c r="I7" s="269"/>
      <c r="J7" s="84"/>
      <c r="K7" s="607"/>
      <c r="L7" s="269"/>
    </row>
    <row r="8" spans="1:12" ht="12.75">
      <c r="A8" s="64">
        <v>1</v>
      </c>
      <c r="B8" s="65"/>
      <c r="C8" s="5" t="s">
        <v>649</v>
      </c>
      <c r="D8" s="426"/>
      <c r="E8" s="66"/>
      <c r="F8" s="269"/>
      <c r="G8" s="269"/>
      <c r="H8" s="269"/>
      <c r="I8" s="269"/>
      <c r="J8" s="84"/>
      <c r="K8" s="607"/>
      <c r="L8" s="269"/>
    </row>
    <row r="9" spans="1:12" ht="12.75">
      <c r="A9" s="64"/>
      <c r="B9" s="65">
        <v>1</v>
      </c>
      <c r="C9" s="2" t="s">
        <v>686</v>
      </c>
      <c r="D9" s="427"/>
      <c r="E9" s="6"/>
      <c r="F9" s="6"/>
      <c r="G9" s="269"/>
      <c r="H9" s="269">
        <f aca="true" t="shared" si="0" ref="H9:H45">SUM(F9:G9)</f>
        <v>0</v>
      </c>
      <c r="I9" s="269"/>
      <c r="J9" s="84"/>
      <c r="K9" s="607"/>
      <c r="L9" s="269"/>
    </row>
    <row r="10" spans="1:12" ht="12.75">
      <c r="A10" s="64"/>
      <c r="B10" s="65">
        <v>2</v>
      </c>
      <c r="C10" s="2" t="s">
        <v>695</v>
      </c>
      <c r="D10" s="2">
        <v>46700</v>
      </c>
      <c r="E10" s="248">
        <v>1292</v>
      </c>
      <c r="F10" s="248"/>
      <c r="G10" s="271"/>
      <c r="H10" s="271">
        <f t="shared" si="0"/>
        <v>0</v>
      </c>
      <c r="I10" s="269"/>
      <c r="J10" s="84"/>
      <c r="K10" s="607"/>
      <c r="L10" s="269"/>
    </row>
    <row r="11" spans="1:12" ht="12.75">
      <c r="A11" s="64"/>
      <c r="B11" s="65">
        <v>3</v>
      </c>
      <c r="C11" s="2" t="s">
        <v>653</v>
      </c>
      <c r="D11" s="2">
        <v>10695</v>
      </c>
      <c r="E11" s="248">
        <v>219</v>
      </c>
      <c r="F11" s="248"/>
      <c r="G11" s="271"/>
      <c r="H11" s="271">
        <f t="shared" si="0"/>
        <v>0</v>
      </c>
      <c r="I11" s="269"/>
      <c r="J11" s="84"/>
      <c r="K11" s="607"/>
      <c r="L11" s="269"/>
    </row>
    <row r="12" spans="1:12" ht="12.75">
      <c r="A12" s="64"/>
      <c r="B12" s="65">
        <v>4</v>
      </c>
      <c r="C12" s="2" t="s">
        <v>655</v>
      </c>
      <c r="D12" s="2"/>
      <c r="E12" s="248"/>
      <c r="F12" s="271"/>
      <c r="G12" s="271"/>
      <c r="H12" s="271">
        <f t="shared" si="0"/>
        <v>0</v>
      </c>
      <c r="I12" s="269"/>
      <c r="J12" s="84"/>
      <c r="K12" s="607"/>
      <c r="L12" s="269"/>
    </row>
    <row r="13" spans="1:12" ht="12.75">
      <c r="A13" s="64"/>
      <c r="B13" s="65">
        <v>5</v>
      </c>
      <c r="C13" s="2" t="s">
        <v>683</v>
      </c>
      <c r="D13" s="2"/>
      <c r="E13" s="248"/>
      <c r="F13" s="271"/>
      <c r="G13" s="271"/>
      <c r="H13" s="271">
        <f t="shared" si="0"/>
        <v>0</v>
      </c>
      <c r="I13" s="269"/>
      <c r="J13" s="84"/>
      <c r="K13" s="607"/>
      <c r="L13" s="269"/>
    </row>
    <row r="14" spans="1:12" ht="12.75">
      <c r="A14" s="64"/>
      <c r="B14" s="65"/>
      <c r="C14" s="5" t="s">
        <v>658</v>
      </c>
      <c r="D14" s="3">
        <f>SUM(D9:D13)</f>
        <v>57395</v>
      </c>
      <c r="E14" s="248">
        <f>SUM(E9:E13)</f>
        <v>1511</v>
      </c>
      <c r="F14" s="248">
        <f>SUM(F9:F13)</f>
        <v>0</v>
      </c>
      <c r="G14" s="248">
        <f aca="true" t="shared" si="1" ref="G14:L14">SUM(G9:G13)</f>
        <v>0</v>
      </c>
      <c r="H14" s="248">
        <f t="shared" si="1"/>
        <v>0</v>
      </c>
      <c r="I14" s="248">
        <f t="shared" si="1"/>
        <v>0</v>
      </c>
      <c r="J14" s="248">
        <f t="shared" si="1"/>
        <v>0</v>
      </c>
      <c r="K14" s="248">
        <f t="shared" si="1"/>
        <v>0</v>
      </c>
      <c r="L14" s="248">
        <f t="shared" si="1"/>
        <v>0</v>
      </c>
    </row>
    <row r="15" spans="1:12" ht="13.5" thickBot="1">
      <c r="A15" s="69"/>
      <c r="B15" s="70">
        <v>7</v>
      </c>
      <c r="C15" s="19" t="s">
        <v>660</v>
      </c>
      <c r="D15" s="428"/>
      <c r="E15" s="71"/>
      <c r="F15" s="272"/>
      <c r="G15" s="272"/>
      <c r="H15" s="272">
        <f t="shared" si="0"/>
        <v>0</v>
      </c>
      <c r="I15" s="309"/>
      <c r="J15" s="84"/>
      <c r="K15" s="612"/>
      <c r="L15" s="319"/>
    </row>
    <row r="16" spans="1:12" ht="13.5" thickBot="1">
      <c r="A16" s="72"/>
      <c r="B16" s="73"/>
      <c r="C16" s="9" t="s">
        <v>119</v>
      </c>
      <c r="D16" s="10">
        <f>SUM(D14:D15)</f>
        <v>57395</v>
      </c>
      <c r="E16" s="10">
        <f>SUM(E14:E15)</f>
        <v>1511</v>
      </c>
      <c r="F16" s="10">
        <f aca="true" t="shared" si="2" ref="F16:L16">SUM(F14:F15)</f>
        <v>0</v>
      </c>
      <c r="G16" s="10">
        <f t="shared" si="2"/>
        <v>0</v>
      </c>
      <c r="H16" s="10">
        <f t="shared" si="2"/>
        <v>0</v>
      </c>
      <c r="I16" s="10">
        <f t="shared" si="2"/>
        <v>0</v>
      </c>
      <c r="J16" s="10">
        <f t="shared" si="2"/>
        <v>0</v>
      </c>
      <c r="K16" s="10">
        <f t="shared" si="2"/>
        <v>0</v>
      </c>
      <c r="L16" s="10">
        <f t="shared" si="2"/>
        <v>0</v>
      </c>
    </row>
    <row r="17" spans="1:12" ht="12.75">
      <c r="A17" s="75">
        <v>2</v>
      </c>
      <c r="B17" s="76"/>
      <c r="C17" s="77" t="s">
        <v>668</v>
      </c>
      <c r="D17" s="429"/>
      <c r="E17" s="86"/>
      <c r="F17" s="315"/>
      <c r="G17" s="315"/>
      <c r="H17" s="315">
        <f t="shared" si="0"/>
        <v>0</v>
      </c>
      <c r="I17" s="316"/>
      <c r="J17" s="84"/>
      <c r="K17" s="613"/>
      <c r="L17" s="342"/>
    </row>
    <row r="18" spans="1:12" ht="12.75">
      <c r="A18" s="64"/>
      <c r="B18" s="65"/>
      <c r="C18" s="2"/>
      <c r="D18" s="2"/>
      <c r="E18" s="248"/>
      <c r="F18" s="271"/>
      <c r="G18" s="271"/>
      <c r="H18" s="271">
        <f t="shared" si="0"/>
        <v>0</v>
      </c>
      <c r="I18" s="269"/>
      <c r="J18" s="84"/>
      <c r="K18" s="607"/>
      <c r="L18" s="269"/>
    </row>
    <row r="19" spans="1:12" ht="12.75">
      <c r="A19" s="64"/>
      <c r="B19" s="65">
        <v>1</v>
      </c>
      <c r="C19" s="2" t="s">
        <v>694</v>
      </c>
      <c r="D19" s="2"/>
      <c r="E19" s="248"/>
      <c r="F19" s="271"/>
      <c r="G19" s="271"/>
      <c r="H19" s="271">
        <f t="shared" si="0"/>
        <v>0</v>
      </c>
      <c r="I19" s="269"/>
      <c r="J19" s="84"/>
      <c r="K19" s="607"/>
      <c r="L19" s="269"/>
    </row>
    <row r="20" spans="1:12" ht="12.75">
      <c r="A20" s="64"/>
      <c r="B20" s="65">
        <v>2</v>
      </c>
      <c r="C20" s="2" t="s">
        <v>673</v>
      </c>
      <c r="D20" s="2"/>
      <c r="E20" s="248"/>
      <c r="F20" s="271"/>
      <c r="G20" s="271"/>
      <c r="H20" s="271">
        <f t="shared" si="0"/>
        <v>0</v>
      </c>
      <c r="I20" s="269"/>
      <c r="J20" s="84"/>
      <c r="K20" s="607"/>
      <c r="L20" s="269"/>
    </row>
    <row r="21" spans="1:12" ht="13.5" thickBot="1">
      <c r="A21" s="69"/>
      <c r="B21" s="70">
        <v>3</v>
      </c>
      <c r="C21" s="19" t="s">
        <v>684</v>
      </c>
      <c r="D21" s="7"/>
      <c r="E21" s="442"/>
      <c r="F21" s="271"/>
      <c r="G21" s="272"/>
      <c r="H21" s="272">
        <f t="shared" si="0"/>
        <v>0</v>
      </c>
      <c r="I21" s="309"/>
      <c r="J21" s="84"/>
      <c r="K21" s="612"/>
      <c r="L21" s="319"/>
    </row>
    <row r="22" spans="1:12" ht="13.5" thickBot="1">
      <c r="A22" s="72"/>
      <c r="B22" s="73"/>
      <c r="C22" s="9" t="s">
        <v>668</v>
      </c>
      <c r="D22" s="10">
        <f>SUM(D18:D21)</f>
        <v>0</v>
      </c>
      <c r="E22" s="10">
        <f>SUM(E18:E21)</f>
        <v>0</v>
      </c>
      <c r="F22" s="10">
        <f aca="true" t="shared" si="3" ref="F22:L22">SUM(F18:F21)</f>
        <v>0</v>
      </c>
      <c r="G22" s="10">
        <f t="shared" si="3"/>
        <v>0</v>
      </c>
      <c r="H22" s="10">
        <f t="shared" si="3"/>
        <v>0</v>
      </c>
      <c r="I22" s="10">
        <f t="shared" si="3"/>
        <v>0</v>
      </c>
      <c r="J22" s="10">
        <f t="shared" si="3"/>
        <v>0</v>
      </c>
      <c r="K22" s="10">
        <f t="shared" si="3"/>
        <v>0</v>
      </c>
      <c r="L22" s="10">
        <f t="shared" si="3"/>
        <v>0</v>
      </c>
    </row>
    <row r="23" spans="1:12" ht="12.75">
      <c r="A23" s="75">
        <v>3</v>
      </c>
      <c r="B23" s="76"/>
      <c r="C23" s="77" t="s">
        <v>702</v>
      </c>
      <c r="D23" s="429"/>
      <c r="E23" s="86"/>
      <c r="F23" s="315"/>
      <c r="G23" s="315"/>
      <c r="H23" s="315">
        <f t="shared" si="0"/>
        <v>0</v>
      </c>
      <c r="I23" s="316"/>
      <c r="J23" s="84"/>
      <c r="K23" s="613"/>
      <c r="L23" s="342"/>
    </row>
    <row r="24" spans="1:12" ht="12.75">
      <c r="A24" s="64"/>
      <c r="B24" s="65">
        <v>1</v>
      </c>
      <c r="C24" s="2" t="s">
        <v>216</v>
      </c>
      <c r="D24" s="2">
        <v>179138</v>
      </c>
      <c r="E24" s="248">
        <v>107675</v>
      </c>
      <c r="F24" s="248"/>
      <c r="G24" s="271"/>
      <c r="H24" s="271">
        <f t="shared" si="0"/>
        <v>0</v>
      </c>
      <c r="I24" s="269"/>
      <c r="J24" s="84"/>
      <c r="K24" s="607"/>
      <c r="L24" s="269"/>
    </row>
    <row r="25" spans="1:12" ht="12.75">
      <c r="A25" s="64"/>
      <c r="B25" s="65">
        <v>2</v>
      </c>
      <c r="C25" s="2" t="s">
        <v>704</v>
      </c>
      <c r="D25" s="2"/>
      <c r="E25" s="248"/>
      <c r="F25" s="248"/>
      <c r="G25" s="271"/>
      <c r="H25" s="271">
        <f t="shared" si="0"/>
        <v>0</v>
      </c>
      <c r="I25" s="269"/>
      <c r="J25" s="84"/>
      <c r="K25" s="607"/>
      <c r="L25" s="269"/>
    </row>
    <row r="26" spans="1:12" ht="12.75">
      <c r="A26" s="64"/>
      <c r="B26" s="65">
        <v>3</v>
      </c>
      <c r="C26" s="2" t="s">
        <v>706</v>
      </c>
      <c r="D26" s="2"/>
      <c r="E26" s="248"/>
      <c r="F26" s="248"/>
      <c r="G26" s="271"/>
      <c r="H26" s="271">
        <f t="shared" si="0"/>
        <v>0</v>
      </c>
      <c r="I26" s="269"/>
      <c r="J26" s="84"/>
      <c r="K26" s="607"/>
      <c r="L26" s="269"/>
    </row>
    <row r="27" spans="1:12" ht="12.75">
      <c r="A27" s="64"/>
      <c r="B27" s="65">
        <v>5</v>
      </c>
      <c r="C27" s="2" t="s">
        <v>681</v>
      </c>
      <c r="D27" s="2"/>
      <c r="E27" s="248">
        <v>7924</v>
      </c>
      <c r="F27" s="248"/>
      <c r="G27" s="271"/>
      <c r="H27" s="271">
        <f t="shared" si="0"/>
        <v>0</v>
      </c>
      <c r="I27" s="269"/>
      <c r="J27" s="84"/>
      <c r="K27" s="607"/>
      <c r="L27" s="269"/>
    </row>
    <row r="28" spans="1:12" ht="13.5" thickBot="1">
      <c r="A28" s="69"/>
      <c r="B28" s="70">
        <v>7</v>
      </c>
      <c r="C28" s="19" t="s">
        <v>682</v>
      </c>
      <c r="D28" s="7"/>
      <c r="E28" s="442"/>
      <c r="F28" s="271"/>
      <c r="G28" s="318"/>
      <c r="H28" s="318">
        <f t="shared" si="0"/>
        <v>0</v>
      </c>
      <c r="I28" s="319"/>
      <c r="J28" s="84"/>
      <c r="K28" s="612"/>
      <c r="L28" s="319"/>
    </row>
    <row r="29" spans="1:12" ht="13.5" thickBot="1">
      <c r="A29" s="72"/>
      <c r="B29" s="73"/>
      <c r="C29" s="9" t="s">
        <v>702</v>
      </c>
      <c r="D29" s="10">
        <f>SUM(D24:D28)</f>
        <v>179138</v>
      </c>
      <c r="E29" s="10">
        <f>SUM(E24:E28)</f>
        <v>115599</v>
      </c>
      <c r="F29" s="10">
        <f aca="true" t="shared" si="4" ref="F29:L29">SUM(F24:F28)</f>
        <v>0</v>
      </c>
      <c r="G29" s="10">
        <f t="shared" si="4"/>
        <v>0</v>
      </c>
      <c r="H29" s="10">
        <f t="shared" si="4"/>
        <v>0</v>
      </c>
      <c r="I29" s="10">
        <f t="shared" si="4"/>
        <v>0</v>
      </c>
      <c r="J29" s="10">
        <f t="shared" si="4"/>
        <v>0</v>
      </c>
      <c r="K29" s="10">
        <f t="shared" si="4"/>
        <v>0</v>
      </c>
      <c r="L29" s="10">
        <f t="shared" si="4"/>
        <v>0</v>
      </c>
    </row>
    <row r="30" spans="1:12" ht="12.75">
      <c r="A30" s="75">
        <v>4</v>
      </c>
      <c r="B30" s="76"/>
      <c r="C30" s="77" t="s">
        <v>714</v>
      </c>
      <c r="D30" s="429"/>
      <c r="E30" s="86"/>
      <c r="F30" s="315"/>
      <c r="G30" s="315"/>
      <c r="H30" s="315">
        <f t="shared" si="0"/>
        <v>0</v>
      </c>
      <c r="I30" s="316"/>
      <c r="J30" s="84"/>
      <c r="K30" s="613"/>
      <c r="L30" s="342"/>
    </row>
    <row r="31" spans="1:12" ht="12.75">
      <c r="A31" s="75"/>
      <c r="B31" s="76">
        <v>1</v>
      </c>
      <c r="C31" s="131" t="s">
        <v>519</v>
      </c>
      <c r="D31" s="429"/>
      <c r="E31" s="86"/>
      <c r="F31" s="341"/>
      <c r="G31" s="341"/>
      <c r="H31" s="341"/>
      <c r="I31" s="342"/>
      <c r="J31" s="84"/>
      <c r="K31" s="607"/>
      <c r="L31" s="269"/>
    </row>
    <row r="32" spans="1:12" ht="12.75">
      <c r="A32" s="75"/>
      <c r="B32" s="76">
        <v>2</v>
      </c>
      <c r="C32" s="131" t="s">
        <v>520</v>
      </c>
      <c r="D32" s="429"/>
      <c r="E32" s="86"/>
      <c r="F32" s="341"/>
      <c r="G32" s="341"/>
      <c r="H32" s="341"/>
      <c r="I32" s="342"/>
      <c r="J32" s="84"/>
      <c r="K32" s="607"/>
      <c r="L32" s="269"/>
    </row>
    <row r="33" spans="1:12" ht="12.75">
      <c r="A33" s="75"/>
      <c r="B33" s="76">
        <v>3</v>
      </c>
      <c r="C33" s="462" t="s">
        <v>518</v>
      </c>
      <c r="D33" s="429"/>
      <c r="E33" s="86">
        <f>SUM(E31:E32)</f>
        <v>0</v>
      </c>
      <c r="F33" s="341"/>
      <c r="G33" s="341"/>
      <c r="H33" s="341"/>
      <c r="I33" s="342"/>
      <c r="J33" s="84"/>
      <c r="K33" s="607"/>
      <c r="L33" s="269"/>
    </row>
    <row r="34" spans="1:12" ht="12.75">
      <c r="A34" s="64"/>
      <c r="B34" s="65">
        <v>4</v>
      </c>
      <c r="C34" s="2" t="s">
        <v>716</v>
      </c>
      <c r="D34" s="427"/>
      <c r="E34" s="6"/>
      <c r="F34" s="6"/>
      <c r="G34" s="271"/>
      <c r="H34" s="271">
        <f t="shared" si="0"/>
        <v>0</v>
      </c>
      <c r="I34" s="269"/>
      <c r="J34" s="84"/>
      <c r="K34" s="607"/>
      <c r="L34" s="269"/>
    </row>
    <row r="35" spans="1:12" ht="12.75">
      <c r="A35" s="64"/>
      <c r="B35" s="65">
        <v>5</v>
      </c>
      <c r="C35" s="2" t="s">
        <v>267</v>
      </c>
      <c r="D35" s="427"/>
      <c r="E35" s="6"/>
      <c r="F35" s="271"/>
      <c r="G35" s="271"/>
      <c r="H35" s="271">
        <f t="shared" si="0"/>
        <v>0</v>
      </c>
      <c r="I35" s="269"/>
      <c r="J35" s="84"/>
      <c r="K35" s="607"/>
      <c r="L35" s="269"/>
    </row>
    <row r="36" spans="1:12" ht="12.75">
      <c r="A36" s="64"/>
      <c r="B36" s="65">
        <v>6</v>
      </c>
      <c r="C36" s="2" t="s">
        <v>123</v>
      </c>
      <c r="D36" s="427"/>
      <c r="E36" s="6"/>
      <c r="F36" s="271"/>
      <c r="G36" s="271"/>
      <c r="H36" s="271">
        <f t="shared" si="0"/>
        <v>0</v>
      </c>
      <c r="I36" s="269"/>
      <c r="J36" s="84"/>
      <c r="K36" s="607"/>
      <c r="L36" s="269"/>
    </row>
    <row r="37" spans="1:12" ht="12.75">
      <c r="A37" s="64"/>
      <c r="B37" s="65">
        <v>7</v>
      </c>
      <c r="C37" s="2" t="s">
        <v>124</v>
      </c>
      <c r="D37" s="427"/>
      <c r="E37" s="6"/>
      <c r="F37" s="271"/>
      <c r="G37" s="271"/>
      <c r="H37" s="271">
        <f t="shared" si="0"/>
        <v>0</v>
      </c>
      <c r="I37" s="269"/>
      <c r="J37" s="84"/>
      <c r="K37" s="607"/>
      <c r="L37" s="269"/>
    </row>
    <row r="38" spans="1:12" ht="12.75">
      <c r="A38" s="64"/>
      <c r="B38" s="65"/>
      <c r="C38" s="87" t="s">
        <v>125</v>
      </c>
      <c r="D38" s="430"/>
      <c r="E38" s="88">
        <f>SUM(E36:E37)</f>
        <v>0</v>
      </c>
      <c r="F38" s="88">
        <v>0</v>
      </c>
      <c r="G38" s="88">
        <f>SUM(G36:G37)</f>
        <v>0</v>
      </c>
      <c r="H38" s="88">
        <f>SUM(H36:H37)</f>
        <v>0</v>
      </c>
      <c r="I38" s="88">
        <f>SUM(I36:I37)</f>
        <v>0</v>
      </c>
      <c r="J38" s="486">
        <f>SUM(J36:J37)</f>
        <v>0</v>
      </c>
      <c r="K38" s="611">
        <f>SUM(K36:K37)</f>
        <v>0</v>
      </c>
      <c r="L38" s="274"/>
    </row>
    <row r="39" spans="1:12" ht="12.75">
      <c r="A39" s="64"/>
      <c r="B39" s="65">
        <v>8</v>
      </c>
      <c r="C39" s="2" t="s">
        <v>720</v>
      </c>
      <c r="D39" s="427"/>
      <c r="E39" s="6"/>
      <c r="F39" s="271"/>
      <c r="G39" s="271"/>
      <c r="H39" s="271">
        <f t="shared" si="0"/>
        <v>0</v>
      </c>
      <c r="I39" s="269"/>
      <c r="J39" s="84"/>
      <c r="K39" s="607"/>
      <c r="L39" s="269"/>
    </row>
    <row r="40" spans="1:12" ht="12.75">
      <c r="A40" s="64"/>
      <c r="B40" s="65"/>
      <c r="C40" s="5" t="s">
        <v>722</v>
      </c>
      <c r="D40" s="426"/>
      <c r="E40" s="6">
        <f>SUM(E38:E39)</f>
        <v>0</v>
      </c>
      <c r="F40" s="6">
        <v>0</v>
      </c>
      <c r="G40" s="6">
        <f>SUM(G38:G39)</f>
        <v>0</v>
      </c>
      <c r="H40" s="6">
        <f>SUM(H38:H39)</f>
        <v>0</v>
      </c>
      <c r="I40" s="6">
        <f>SUM(I38:I39)</f>
        <v>0</v>
      </c>
      <c r="J40" s="485">
        <f>SUM(J38:J39)</f>
        <v>0</v>
      </c>
      <c r="K40" s="610">
        <f>SUM(K38:K39)</f>
        <v>0</v>
      </c>
      <c r="L40" s="271"/>
    </row>
    <row r="41" spans="1:12" ht="12.75">
      <c r="A41" s="64"/>
      <c r="B41" s="65">
        <v>9</v>
      </c>
      <c r="C41" s="2" t="s">
        <v>724</v>
      </c>
      <c r="D41" s="427"/>
      <c r="E41" s="6"/>
      <c r="F41" s="271"/>
      <c r="G41" s="271"/>
      <c r="H41" s="271">
        <f t="shared" si="0"/>
        <v>0</v>
      </c>
      <c r="I41" s="269"/>
      <c r="J41" s="84"/>
      <c r="K41" s="607"/>
      <c r="L41" s="269"/>
    </row>
    <row r="42" spans="1:12" ht="12.75">
      <c r="A42" s="64"/>
      <c r="B42" s="65"/>
      <c r="C42" s="87" t="s">
        <v>126</v>
      </c>
      <c r="D42" s="430"/>
      <c r="E42" s="88">
        <f>E34+E35+E40+E41</f>
        <v>0</v>
      </c>
      <c r="F42" s="88">
        <f aca="true" t="shared" si="5" ref="F42:K42">F34+F35+F40+F41</f>
        <v>0</v>
      </c>
      <c r="G42" s="88">
        <f t="shared" si="5"/>
        <v>0</v>
      </c>
      <c r="H42" s="88">
        <f t="shared" si="5"/>
        <v>0</v>
      </c>
      <c r="I42" s="88">
        <f t="shared" si="5"/>
        <v>0</v>
      </c>
      <c r="J42" s="486">
        <f t="shared" si="5"/>
        <v>0</v>
      </c>
      <c r="K42" s="611">
        <f t="shared" si="5"/>
        <v>0</v>
      </c>
      <c r="L42" s="274"/>
    </row>
    <row r="43" spans="1:12" ht="12.75">
      <c r="A43" s="64"/>
      <c r="B43" s="65">
        <v>10</v>
      </c>
      <c r="C43" s="2" t="s">
        <v>728</v>
      </c>
      <c r="D43" s="427"/>
      <c r="E43" s="6"/>
      <c r="F43" s="271"/>
      <c r="G43" s="271"/>
      <c r="H43" s="271">
        <f t="shared" si="0"/>
        <v>0</v>
      </c>
      <c r="I43" s="269"/>
      <c r="J43" s="84"/>
      <c r="K43" s="607"/>
      <c r="L43" s="269"/>
    </row>
    <row r="44" spans="1:12" ht="12.75">
      <c r="A44" s="64"/>
      <c r="B44" s="65">
        <v>11</v>
      </c>
      <c r="C44" s="2" t="s">
        <v>730</v>
      </c>
      <c r="D44" s="2"/>
      <c r="E44" s="248"/>
      <c r="F44" s="248"/>
      <c r="G44" s="271"/>
      <c r="H44" s="271">
        <f t="shared" si="0"/>
        <v>0</v>
      </c>
      <c r="I44" s="269"/>
      <c r="J44" s="84"/>
      <c r="K44" s="607"/>
      <c r="L44" s="269"/>
    </row>
    <row r="45" spans="1:12" ht="12.75">
      <c r="A45" s="64"/>
      <c r="B45" s="65">
        <v>12</v>
      </c>
      <c r="C45" s="2" t="s">
        <v>733</v>
      </c>
      <c r="D45" s="2"/>
      <c r="E45" s="248"/>
      <c r="F45" s="271"/>
      <c r="G45" s="271"/>
      <c r="H45" s="271">
        <f t="shared" si="0"/>
        <v>0</v>
      </c>
      <c r="I45" s="269"/>
      <c r="J45" s="84"/>
      <c r="K45" s="607"/>
      <c r="L45" s="269"/>
    </row>
    <row r="46" spans="1:12" ht="13.5" thickBot="1">
      <c r="A46" s="69"/>
      <c r="B46" s="70"/>
      <c r="C46" s="89" t="s">
        <v>735</v>
      </c>
      <c r="D46" s="431"/>
      <c r="E46" s="90">
        <f>SUM(E44:E45)</f>
        <v>0</v>
      </c>
      <c r="F46" s="90">
        <f aca="true" t="shared" si="6" ref="F46:L46">SUM(F44:F45)</f>
        <v>0</v>
      </c>
      <c r="G46" s="90">
        <f t="shared" si="6"/>
        <v>0</v>
      </c>
      <c r="H46" s="90">
        <f t="shared" si="6"/>
        <v>0</v>
      </c>
      <c r="I46" s="90">
        <f t="shared" si="6"/>
        <v>0</v>
      </c>
      <c r="J46" s="90">
        <f t="shared" si="6"/>
        <v>0</v>
      </c>
      <c r="K46" s="90">
        <f t="shared" si="6"/>
        <v>0</v>
      </c>
      <c r="L46" s="90">
        <f t="shared" si="6"/>
        <v>0</v>
      </c>
    </row>
    <row r="47" spans="1:12" ht="13.5" thickBot="1">
      <c r="A47" s="72"/>
      <c r="B47" s="73"/>
      <c r="C47" s="9" t="s">
        <v>714</v>
      </c>
      <c r="D47" s="10">
        <f>D42+D43+D46</f>
        <v>0</v>
      </c>
      <c r="E47" s="10">
        <f>E33+E42+E43+E46</f>
        <v>0</v>
      </c>
      <c r="F47" s="10">
        <f aca="true" t="shared" si="7" ref="F47:L47">F33+F42+F43+F46</f>
        <v>0</v>
      </c>
      <c r="G47" s="10">
        <f t="shared" si="7"/>
        <v>0</v>
      </c>
      <c r="H47" s="10">
        <f t="shared" si="7"/>
        <v>0</v>
      </c>
      <c r="I47" s="10">
        <f t="shared" si="7"/>
        <v>0</v>
      </c>
      <c r="J47" s="10">
        <f t="shared" si="7"/>
        <v>0</v>
      </c>
      <c r="K47" s="10">
        <f t="shared" si="7"/>
        <v>0</v>
      </c>
      <c r="L47" s="10">
        <f t="shared" si="7"/>
        <v>0</v>
      </c>
    </row>
    <row r="48" spans="1:12" ht="12.75">
      <c r="A48" s="75"/>
      <c r="B48" s="76"/>
      <c r="C48" s="131"/>
      <c r="D48" s="432"/>
      <c r="E48" s="86"/>
      <c r="F48" s="315"/>
      <c r="G48" s="315"/>
      <c r="H48" s="315"/>
      <c r="I48" s="316"/>
      <c r="J48" s="487"/>
      <c r="K48" s="614"/>
      <c r="L48" s="316"/>
    </row>
    <row r="49" spans="1:12" ht="16.5" thickBot="1">
      <c r="A49" s="277"/>
      <c r="B49" s="278"/>
      <c r="C49" s="279" t="s">
        <v>268</v>
      </c>
      <c r="D49" s="298">
        <f>D16+D22+D29+D47</f>
        <v>236533</v>
      </c>
      <c r="E49" s="298">
        <f>E16+E22+E29+E47</f>
        <v>117110</v>
      </c>
      <c r="F49" s="298">
        <f aca="true" t="shared" si="8" ref="F49:L49">F16+F22+F29+F47</f>
        <v>0</v>
      </c>
      <c r="G49" s="298">
        <f t="shared" si="8"/>
        <v>0</v>
      </c>
      <c r="H49" s="298">
        <f t="shared" si="8"/>
        <v>0</v>
      </c>
      <c r="I49" s="298">
        <f t="shared" si="8"/>
        <v>0</v>
      </c>
      <c r="J49" s="298">
        <f t="shared" si="8"/>
        <v>0</v>
      </c>
      <c r="K49" s="298">
        <f t="shared" si="8"/>
        <v>0</v>
      </c>
      <c r="L49" s="298">
        <f t="shared" si="8"/>
        <v>0</v>
      </c>
    </row>
    <row r="50" spans="1:12" ht="16.5" thickBot="1">
      <c r="A50" s="281"/>
      <c r="B50" s="282"/>
      <c r="C50" s="283" t="s">
        <v>130</v>
      </c>
      <c r="D50" s="373"/>
      <c r="E50" s="284"/>
      <c r="F50" s="285"/>
      <c r="G50" s="285"/>
      <c r="H50" s="285"/>
      <c r="I50" s="329"/>
      <c r="J50" s="84"/>
      <c r="K50" s="487"/>
      <c r="L50" s="345"/>
    </row>
    <row r="51" spans="1:12" ht="13.5" thickBot="1">
      <c r="A51" s="287">
        <v>5</v>
      </c>
      <c r="B51" s="288"/>
      <c r="C51" s="154" t="s">
        <v>269</v>
      </c>
      <c r="D51" s="155">
        <f>SUM(D52:D54)</f>
        <v>236533</v>
      </c>
      <c r="E51" s="155">
        <f>SUM(E52:E54)</f>
        <v>114824</v>
      </c>
      <c r="F51" s="155">
        <f aca="true" t="shared" si="9" ref="F51:L51">SUM(F52:F54)</f>
        <v>0</v>
      </c>
      <c r="G51" s="155">
        <f t="shared" si="9"/>
        <v>0</v>
      </c>
      <c r="H51" s="155">
        <f t="shared" si="9"/>
        <v>0</v>
      </c>
      <c r="I51" s="155">
        <f t="shared" si="9"/>
        <v>0</v>
      </c>
      <c r="J51" s="155">
        <f t="shared" si="9"/>
        <v>0</v>
      </c>
      <c r="K51" s="155">
        <f t="shared" si="9"/>
        <v>0</v>
      </c>
      <c r="L51" s="155">
        <f t="shared" si="9"/>
        <v>0</v>
      </c>
    </row>
    <row r="52" spans="1:12" ht="12.75">
      <c r="A52" s="289"/>
      <c r="B52" s="290">
        <v>1</v>
      </c>
      <c r="C52" s="291" t="s">
        <v>58</v>
      </c>
      <c r="D52" s="433">
        <v>83892</v>
      </c>
      <c r="E52" s="248">
        <v>68580</v>
      </c>
      <c r="F52" s="248"/>
      <c r="G52" s="315"/>
      <c r="H52" s="315">
        <f>SUM(F52:G52)</f>
        <v>0</v>
      </c>
      <c r="I52" s="316"/>
      <c r="J52" s="84"/>
      <c r="K52" s="614"/>
      <c r="L52" s="316"/>
    </row>
    <row r="53" spans="1:12" ht="12.75">
      <c r="A53" s="250"/>
      <c r="B53" s="251">
        <v>2</v>
      </c>
      <c r="C53" s="262" t="s">
        <v>29</v>
      </c>
      <c r="D53" s="433">
        <v>21520</v>
      </c>
      <c r="E53" s="248">
        <v>10650</v>
      </c>
      <c r="F53" s="248"/>
      <c r="G53" s="271"/>
      <c r="H53" s="271">
        <f>SUM(F53:G53)</f>
        <v>0</v>
      </c>
      <c r="I53" s="269"/>
      <c r="J53" s="84"/>
      <c r="K53" s="607"/>
      <c r="L53" s="269"/>
    </row>
    <row r="54" spans="1:12" ht="13.5" thickBot="1">
      <c r="A54" s="250"/>
      <c r="B54" s="251">
        <v>3</v>
      </c>
      <c r="C54" s="262" t="s">
        <v>60</v>
      </c>
      <c r="D54" s="433">
        <v>131121</v>
      </c>
      <c r="E54" s="248">
        <v>35594</v>
      </c>
      <c r="F54" s="248"/>
      <c r="G54" s="271"/>
      <c r="H54" s="271">
        <f>SUM(F54:G54)</f>
        <v>0</v>
      </c>
      <c r="I54" s="269"/>
      <c r="J54" s="84"/>
      <c r="K54" s="615"/>
      <c r="L54" s="309"/>
    </row>
    <row r="55" spans="1:12" ht="12.75">
      <c r="A55" s="337">
        <v>6</v>
      </c>
      <c r="B55" s="354"/>
      <c r="C55" s="355" t="s">
        <v>270</v>
      </c>
      <c r="D55" s="340">
        <f>SUM(D56:D60)</f>
        <v>0</v>
      </c>
      <c r="E55" s="340">
        <f>SUM(E56:E60)</f>
        <v>0</v>
      </c>
      <c r="F55" s="340">
        <f aca="true" t="shared" si="10" ref="F55:L55">SUM(F56:F60)</f>
        <v>0</v>
      </c>
      <c r="G55" s="340">
        <f t="shared" si="10"/>
        <v>0</v>
      </c>
      <c r="H55" s="340">
        <f t="shared" si="10"/>
        <v>0</v>
      </c>
      <c r="I55" s="340">
        <f t="shared" si="10"/>
        <v>0</v>
      </c>
      <c r="J55" s="340">
        <f t="shared" si="10"/>
        <v>0</v>
      </c>
      <c r="K55" s="340">
        <f t="shared" si="10"/>
        <v>0</v>
      </c>
      <c r="L55" s="340">
        <f t="shared" si="10"/>
        <v>0</v>
      </c>
    </row>
    <row r="56" spans="1:12" ht="12.75">
      <c r="A56" s="250"/>
      <c r="B56" s="357">
        <v>1</v>
      </c>
      <c r="C56" s="262" t="s">
        <v>679</v>
      </c>
      <c r="D56" s="433"/>
      <c r="E56" s="334"/>
      <c r="F56" s="271"/>
      <c r="G56" s="341"/>
      <c r="H56" s="341">
        <f>SUM(F56:G56)</f>
        <v>0</v>
      </c>
      <c r="I56" s="363"/>
      <c r="J56" s="84"/>
      <c r="K56" s="607"/>
      <c r="L56" s="269"/>
    </row>
    <row r="57" spans="1:12" ht="12.75">
      <c r="A57" s="289"/>
      <c r="B57" s="290">
        <v>2</v>
      </c>
      <c r="C57" s="291" t="s">
        <v>680</v>
      </c>
      <c r="D57" s="433"/>
      <c r="E57" s="334"/>
      <c r="F57" s="271"/>
      <c r="G57" s="341"/>
      <c r="H57" s="341">
        <f>SUM(F57:G57)</f>
        <v>0</v>
      </c>
      <c r="I57" s="342"/>
      <c r="J57" s="84"/>
      <c r="K57" s="607"/>
      <c r="L57" s="269"/>
    </row>
    <row r="58" spans="1:12" ht="12.75">
      <c r="A58" s="289"/>
      <c r="B58" s="290">
        <v>3</v>
      </c>
      <c r="C58" s="55" t="s">
        <v>271</v>
      </c>
      <c r="D58" s="102"/>
      <c r="E58" s="334"/>
      <c r="F58" s="271"/>
      <c r="G58" s="341"/>
      <c r="H58" s="341">
        <f>SUM(F58:G58)</f>
        <v>0</v>
      </c>
      <c r="I58" s="342"/>
      <c r="J58" s="438"/>
      <c r="K58" s="607"/>
      <c r="L58" s="269"/>
    </row>
    <row r="59" spans="1:12" ht="12.75">
      <c r="A59" s="292"/>
      <c r="B59" s="293">
        <v>4</v>
      </c>
      <c r="C59" s="193" t="s">
        <v>678</v>
      </c>
      <c r="D59" s="435"/>
      <c r="E59" s="334"/>
      <c r="F59" s="341"/>
      <c r="G59" s="271"/>
      <c r="H59" s="271"/>
      <c r="I59" s="345"/>
      <c r="J59" s="84"/>
      <c r="K59" s="487"/>
      <c r="L59" s="345"/>
    </row>
    <row r="60" spans="1:12" ht="13.5" thickBot="1">
      <c r="A60" s="294"/>
      <c r="B60" s="295">
        <v>5</v>
      </c>
      <c r="C60" s="296" t="s">
        <v>675</v>
      </c>
      <c r="D60" s="434"/>
      <c r="E60" s="334"/>
      <c r="F60" s="334"/>
      <c r="G60" s="334"/>
      <c r="H60" s="334"/>
      <c r="I60" s="334">
        <f>SUM(I61:I63)</f>
        <v>0</v>
      </c>
      <c r="K60" s="608"/>
      <c r="L60" s="358"/>
    </row>
    <row r="61" spans="1:12" ht="13.5" thickBot="1">
      <c r="A61" s="287">
        <v>7</v>
      </c>
      <c r="B61" s="288"/>
      <c r="C61" s="154" t="s">
        <v>272</v>
      </c>
      <c r="D61" s="155">
        <f>SUM(D62:D64)</f>
        <v>0</v>
      </c>
      <c r="E61" s="155">
        <f>SUM(E62:E64)</f>
        <v>2286</v>
      </c>
      <c r="F61" s="155">
        <f aca="true" t="shared" si="11" ref="F61:L61">SUM(F62:F64)</f>
        <v>0</v>
      </c>
      <c r="G61" s="155">
        <f t="shared" si="11"/>
        <v>0</v>
      </c>
      <c r="H61" s="155">
        <f t="shared" si="11"/>
        <v>0</v>
      </c>
      <c r="I61" s="155">
        <f t="shared" si="11"/>
        <v>0</v>
      </c>
      <c r="J61" s="155">
        <f t="shared" si="11"/>
        <v>0</v>
      </c>
      <c r="K61" s="155">
        <f t="shared" si="11"/>
        <v>0</v>
      </c>
      <c r="L61" s="155">
        <f t="shared" si="11"/>
        <v>0</v>
      </c>
    </row>
    <row r="62" spans="1:12" ht="12.75">
      <c r="A62" s="289"/>
      <c r="B62" s="290">
        <v>1</v>
      </c>
      <c r="C62" s="291" t="s">
        <v>136</v>
      </c>
      <c r="D62" s="433"/>
      <c r="E62" s="334">
        <v>2286</v>
      </c>
      <c r="F62" s="334"/>
      <c r="G62" s="315"/>
      <c r="H62" s="315">
        <f>SUM(F62:G62)</f>
        <v>0</v>
      </c>
      <c r="I62" s="359"/>
      <c r="K62" s="616"/>
      <c r="L62" s="365"/>
    </row>
    <row r="63" spans="1:12" ht="13.5" thickBot="1">
      <c r="A63" s="292"/>
      <c r="B63" s="293">
        <v>2</v>
      </c>
      <c r="C63" s="193" t="s">
        <v>170</v>
      </c>
      <c r="D63" s="434"/>
      <c r="E63" s="464"/>
      <c r="F63" s="271"/>
      <c r="G63" s="271"/>
      <c r="H63" s="271"/>
      <c r="I63" s="673"/>
      <c r="K63" s="669"/>
      <c r="L63" s="366"/>
    </row>
    <row r="64" spans="1:12" ht="13.5" thickBot="1">
      <c r="A64" s="252"/>
      <c r="B64" s="253">
        <v>3</v>
      </c>
      <c r="C64" s="467" t="s">
        <v>137</v>
      </c>
      <c r="D64" s="468"/>
      <c r="E64" s="469"/>
      <c r="F64" s="713"/>
      <c r="G64" s="714"/>
      <c r="H64" s="714">
        <f>SUM(F64:G64)</f>
        <v>0</v>
      </c>
      <c r="I64" s="673"/>
      <c r="K64" s="608"/>
      <c r="L64" s="358"/>
    </row>
    <row r="65" spans="1:12" ht="13.5" thickBot="1">
      <c r="A65" s="472">
        <v>8</v>
      </c>
      <c r="B65" s="473"/>
      <c r="C65" s="184" t="s">
        <v>524</v>
      </c>
      <c r="D65" s="474"/>
      <c r="E65" s="475">
        <f>SUM(E66:E67)</f>
        <v>0</v>
      </c>
      <c r="F65" s="475">
        <f aca="true" t="shared" si="12" ref="F65:L65">SUM(F66:F67)</f>
        <v>0</v>
      </c>
      <c r="G65" s="475">
        <f t="shared" si="12"/>
        <v>0</v>
      </c>
      <c r="H65" s="475">
        <f t="shared" si="12"/>
        <v>0</v>
      </c>
      <c r="I65" s="475">
        <f t="shared" si="12"/>
        <v>0</v>
      </c>
      <c r="J65" s="475">
        <f t="shared" si="12"/>
        <v>0</v>
      </c>
      <c r="K65" s="475">
        <f t="shared" si="12"/>
        <v>0</v>
      </c>
      <c r="L65" s="475">
        <f t="shared" si="12"/>
        <v>0</v>
      </c>
    </row>
    <row r="66" spans="1:12" ht="12.75">
      <c r="A66" s="292"/>
      <c r="B66" s="293">
        <v>1</v>
      </c>
      <c r="C66" s="193" t="s">
        <v>525</v>
      </c>
      <c r="D66" s="482"/>
      <c r="E66" s="483"/>
      <c r="F66" s="318"/>
      <c r="G66" s="465"/>
      <c r="H66" s="465"/>
      <c r="I66" s="466"/>
      <c r="K66" s="616"/>
      <c r="L66" s="365"/>
    </row>
    <row r="67" spans="1:12" ht="12.75">
      <c r="A67" s="294"/>
      <c r="B67" s="295">
        <v>2</v>
      </c>
      <c r="C67" s="176" t="s">
        <v>526</v>
      </c>
      <c r="D67" s="434"/>
      <c r="E67" s="464"/>
      <c r="F67" s="318"/>
      <c r="G67" s="465"/>
      <c r="H67" s="465"/>
      <c r="I67" s="466"/>
      <c r="K67" s="609"/>
      <c r="L67" s="361"/>
    </row>
    <row r="68" spans="1:12" ht="16.5" thickBot="1">
      <c r="A68" s="277"/>
      <c r="B68" s="278"/>
      <c r="C68" s="279" t="s">
        <v>273</v>
      </c>
      <c r="D68" s="298">
        <f>D51+D55+D61</f>
        <v>236533</v>
      </c>
      <c r="E68" s="298">
        <f>E51+E55+E61+E65</f>
        <v>117110</v>
      </c>
      <c r="F68" s="298">
        <f aca="true" t="shared" si="13" ref="F68:L68">F51+F55+F61+F65</f>
        <v>0</v>
      </c>
      <c r="G68" s="298">
        <f t="shared" si="13"/>
        <v>0</v>
      </c>
      <c r="H68" s="298">
        <f t="shared" si="13"/>
        <v>0</v>
      </c>
      <c r="I68" s="298">
        <f t="shared" si="13"/>
        <v>0</v>
      </c>
      <c r="J68" s="298">
        <f t="shared" si="13"/>
        <v>0</v>
      </c>
      <c r="K68" s="298">
        <f t="shared" si="13"/>
        <v>0</v>
      </c>
      <c r="L68" s="298">
        <f t="shared" si="13"/>
        <v>0</v>
      </c>
    </row>
    <row r="69" spans="7:10" ht="12.75">
      <c r="G69" s="297">
        <f>G49-G68</f>
        <v>0</v>
      </c>
      <c r="J69" s="297"/>
    </row>
    <row r="70" spans="1:5" ht="16.5" hidden="1" thickBot="1">
      <c r="A70" s="107" t="s">
        <v>274</v>
      </c>
      <c r="B70" s="108"/>
      <c r="C70" s="109"/>
      <c r="D70" s="254"/>
      <c r="E70" s="362">
        <v>88.5</v>
      </c>
    </row>
    <row r="71" ht="12.75">
      <c r="E71" s="297">
        <f>E49-E68</f>
        <v>0</v>
      </c>
    </row>
    <row r="72" ht="12.75">
      <c r="J72" s="297"/>
    </row>
  </sheetData>
  <sheetProtection/>
  <printOptions horizontalCentered="1"/>
  <pageMargins left="0.5905511811023623" right="0.5905511811023623" top="0.7874015748031497" bottom="0.7874015748031497" header="0" footer="0"/>
  <pageSetup firstPageNumber="23" useFirstPageNumber="1" fitToHeight="1" fitToWidth="1" horizontalDpi="600" verticalDpi="600" orientation="portrait" paperSize="9" scale="76" r:id="rId1"/>
  <headerFooter alignWithMargins="0">
    <oddHeader>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0.00390625" style="1514" customWidth="1"/>
    <col min="2" max="2" width="9.140625" style="1514" customWidth="1"/>
    <col min="3" max="3" width="61.8515625" style="1514" customWidth="1"/>
    <col min="4" max="4" width="14.57421875" style="1514" hidden="1" customWidth="1"/>
    <col min="5" max="5" width="10.7109375" style="1514" customWidth="1"/>
    <col min="6" max="6" width="11.28125" style="1514" customWidth="1"/>
    <col min="7" max="7" width="12.140625" style="1514" customWidth="1"/>
    <col min="8" max="8" width="11.28125" style="1514" customWidth="1"/>
    <col min="9" max="9" width="10.7109375" style="1514" hidden="1" customWidth="1"/>
    <col min="10" max="10" width="9.140625" style="1514" hidden="1" customWidth="1"/>
    <col min="11" max="16384" width="9.140625" style="1514" customWidth="1"/>
  </cols>
  <sheetData>
    <row r="2" spans="1:9" ht="16.5" thickBot="1">
      <c r="A2" s="987" t="s">
        <v>285</v>
      </c>
      <c r="E2" s="1177"/>
      <c r="G2" s="1598" t="s">
        <v>279</v>
      </c>
      <c r="I2" s="1598" t="s">
        <v>286</v>
      </c>
    </row>
    <row r="3" spans="1:11" ht="15.75">
      <c r="A3" s="1178" t="s">
        <v>109</v>
      </c>
      <c r="B3" s="1179"/>
      <c r="C3" s="1180" t="s">
        <v>946</v>
      </c>
      <c r="D3" s="1927"/>
      <c r="E3" s="1181" t="s">
        <v>175</v>
      </c>
      <c r="F3" s="1253"/>
      <c r="G3" s="1253"/>
      <c r="H3" s="1253"/>
      <c r="I3" s="1253"/>
      <c r="J3" s="1253"/>
      <c r="K3" s="1253"/>
    </row>
    <row r="4" spans="1:11" ht="16.5" thickBot="1">
      <c r="A4" s="1183" t="s">
        <v>111</v>
      </c>
      <c r="B4" s="1184"/>
      <c r="C4" s="2004" t="s">
        <v>748</v>
      </c>
      <c r="D4" s="1888"/>
      <c r="E4" s="1652" t="s">
        <v>219</v>
      </c>
      <c r="F4" s="1253"/>
      <c r="G4" s="1253"/>
      <c r="H4" s="1253"/>
      <c r="I4" s="1253"/>
      <c r="J4" s="1253"/>
      <c r="K4" s="1253"/>
    </row>
    <row r="5" spans="1:11" ht="15.75" thickBot="1">
      <c r="A5" s="1187"/>
      <c r="B5" s="1187"/>
      <c r="C5" s="1187"/>
      <c r="D5" s="1187"/>
      <c r="E5" s="1188" t="s">
        <v>113</v>
      </c>
      <c r="F5" s="1253"/>
      <c r="G5" s="1253"/>
      <c r="H5" s="1253"/>
      <c r="I5" s="1253"/>
      <c r="J5" s="1253"/>
      <c r="K5" s="1253"/>
    </row>
    <row r="6" spans="1:12" ht="63">
      <c r="A6" s="1601" t="s">
        <v>114</v>
      </c>
      <c r="B6" s="1602" t="s">
        <v>115</v>
      </c>
      <c r="C6" s="1191" t="s">
        <v>116</v>
      </c>
      <c r="D6" s="1889" t="s">
        <v>241</v>
      </c>
      <c r="E6" s="1192" t="s">
        <v>933</v>
      </c>
      <c r="F6" s="1193" t="s">
        <v>1049</v>
      </c>
      <c r="G6" s="1653" t="s">
        <v>564</v>
      </c>
      <c r="H6" s="1653" t="s">
        <v>646</v>
      </c>
      <c r="I6" s="1653" t="s">
        <v>390</v>
      </c>
      <c r="J6" s="1253"/>
      <c r="K6" s="1189" t="s">
        <v>47</v>
      </c>
      <c r="L6" s="1195" t="s">
        <v>48</v>
      </c>
    </row>
    <row r="7" spans="1:12" ht="15.75">
      <c r="A7" s="1214"/>
      <c r="B7" s="1215"/>
      <c r="C7" s="1361" t="s">
        <v>118</v>
      </c>
      <c r="D7" s="1928"/>
      <c r="E7" s="1216"/>
      <c r="F7" s="1570"/>
      <c r="G7" s="1570"/>
      <c r="H7" s="1570"/>
      <c r="I7" s="1570"/>
      <c r="J7" s="1253"/>
      <c r="K7" s="2026"/>
      <c r="L7" s="1681"/>
    </row>
    <row r="8" spans="1:12" ht="12.75">
      <c r="A8" s="1214">
        <v>1</v>
      </c>
      <c r="B8" s="1215"/>
      <c r="C8" s="1046" t="s">
        <v>649</v>
      </c>
      <c r="D8" s="1929"/>
      <c r="E8" s="1216"/>
      <c r="F8" s="1570"/>
      <c r="G8" s="1570"/>
      <c r="H8" s="1570"/>
      <c r="I8" s="1570"/>
      <c r="J8" s="1253"/>
      <c r="K8" s="2026"/>
      <c r="L8" s="1681"/>
    </row>
    <row r="9" spans="1:12" ht="12.75">
      <c r="A9" s="1214"/>
      <c r="B9" s="1215">
        <v>1</v>
      </c>
      <c r="C9" s="1040" t="s">
        <v>686</v>
      </c>
      <c r="D9" s="1930"/>
      <c r="E9" s="1047"/>
      <c r="F9" s="1047"/>
      <c r="G9" s="1570"/>
      <c r="H9" s="1570">
        <f aca="true" t="shared" si="0" ref="H9:H45">SUM(F9:G9)</f>
        <v>0</v>
      </c>
      <c r="I9" s="1570"/>
      <c r="J9" s="1253"/>
      <c r="K9" s="2026"/>
      <c r="L9" s="1681"/>
    </row>
    <row r="10" spans="1:12" ht="12.75">
      <c r="A10" s="1214"/>
      <c r="B10" s="1215">
        <v>2</v>
      </c>
      <c r="C10" s="1040" t="s">
        <v>695</v>
      </c>
      <c r="D10" s="1040"/>
      <c r="E10" s="1517">
        <v>11960</v>
      </c>
      <c r="F10" s="1517">
        <v>11960</v>
      </c>
      <c r="G10" s="1606"/>
      <c r="H10" s="1606">
        <f t="shared" si="0"/>
        <v>11960</v>
      </c>
      <c r="I10" s="1570"/>
      <c r="J10" s="1253"/>
      <c r="K10" s="2026"/>
      <c r="L10" s="1681"/>
    </row>
    <row r="11" spans="1:12" ht="12.75">
      <c r="A11" s="1214"/>
      <c r="B11" s="1215">
        <v>3</v>
      </c>
      <c r="C11" s="1040" t="s">
        <v>653</v>
      </c>
      <c r="D11" s="1040"/>
      <c r="E11" s="1517">
        <v>3993</v>
      </c>
      <c r="F11" s="1517">
        <v>3993</v>
      </c>
      <c r="G11" s="1606"/>
      <c r="H11" s="1606">
        <f t="shared" si="0"/>
        <v>3993</v>
      </c>
      <c r="I11" s="1570"/>
      <c r="J11" s="1253"/>
      <c r="K11" s="2026"/>
      <c r="L11" s="1681"/>
    </row>
    <row r="12" spans="1:12" ht="12.75">
      <c r="A12" s="1214"/>
      <c r="B12" s="1215">
        <v>4</v>
      </c>
      <c r="C12" s="1040" t="s">
        <v>655</v>
      </c>
      <c r="D12" s="1040"/>
      <c r="E12" s="1517"/>
      <c r="F12" s="1606"/>
      <c r="G12" s="1606"/>
      <c r="H12" s="1606">
        <f t="shared" si="0"/>
        <v>0</v>
      </c>
      <c r="I12" s="1570"/>
      <c r="J12" s="1253"/>
      <c r="K12" s="2026"/>
      <c r="L12" s="1681"/>
    </row>
    <row r="13" spans="1:12" ht="12.75">
      <c r="A13" s="1214"/>
      <c r="B13" s="1215">
        <v>5</v>
      </c>
      <c r="C13" s="1040" t="s">
        <v>683</v>
      </c>
      <c r="D13" s="1040"/>
      <c r="E13" s="1517"/>
      <c r="F13" s="1606"/>
      <c r="G13" s="1606"/>
      <c r="H13" s="1606">
        <f t="shared" si="0"/>
        <v>0</v>
      </c>
      <c r="I13" s="1570"/>
      <c r="J13" s="1253"/>
      <c r="K13" s="2026"/>
      <c r="L13" s="1681"/>
    </row>
    <row r="14" spans="1:12" ht="12.75">
      <c r="A14" s="1214"/>
      <c r="B14" s="1215"/>
      <c r="C14" s="1046" t="s">
        <v>658</v>
      </c>
      <c r="D14" s="1041">
        <f>SUM(D9:D13)</f>
        <v>0</v>
      </c>
      <c r="E14" s="1517">
        <f>SUM(E9:E13)</f>
        <v>15953</v>
      </c>
      <c r="F14" s="1517">
        <f aca="true" t="shared" si="1" ref="F14:L14">SUM(F9:F13)</f>
        <v>15953</v>
      </c>
      <c r="G14" s="1517">
        <f t="shared" si="1"/>
        <v>0</v>
      </c>
      <c r="H14" s="1517">
        <f t="shared" si="1"/>
        <v>15953</v>
      </c>
      <c r="I14" s="1517">
        <f t="shared" si="1"/>
        <v>0</v>
      </c>
      <c r="J14" s="1517">
        <f t="shared" si="1"/>
        <v>0</v>
      </c>
      <c r="K14" s="1517">
        <f t="shared" si="1"/>
        <v>0</v>
      </c>
      <c r="L14" s="1517">
        <f t="shared" si="1"/>
        <v>0</v>
      </c>
    </row>
    <row r="15" spans="1:12" ht="13.5" thickBot="1">
      <c r="A15" s="1224"/>
      <c r="B15" s="1225">
        <v>7</v>
      </c>
      <c r="C15" s="1073" t="s">
        <v>660</v>
      </c>
      <c r="D15" s="1931"/>
      <c r="E15" s="1226"/>
      <c r="F15" s="1607"/>
      <c r="G15" s="1607"/>
      <c r="H15" s="1607">
        <f t="shared" si="0"/>
        <v>0</v>
      </c>
      <c r="I15" s="1654"/>
      <c r="J15" s="1253"/>
      <c r="K15" s="2029"/>
      <c r="L15" s="1978"/>
    </row>
    <row r="16" spans="1:12" ht="13.5" thickBot="1">
      <c r="A16" s="1228"/>
      <c r="B16" s="1229"/>
      <c r="C16" s="1057" t="s">
        <v>119</v>
      </c>
      <c r="D16" s="1058">
        <f>SUM(D14:D15)</f>
        <v>0</v>
      </c>
      <c r="E16" s="1058">
        <f>SUM(E14:E15)</f>
        <v>15953</v>
      </c>
      <c r="F16" s="1058">
        <f aca="true" t="shared" si="2" ref="F16:L16">SUM(F14:F15)</f>
        <v>15953</v>
      </c>
      <c r="G16" s="1058">
        <f t="shared" si="2"/>
        <v>0</v>
      </c>
      <c r="H16" s="1058">
        <f t="shared" si="2"/>
        <v>15953</v>
      </c>
      <c r="I16" s="1058">
        <f t="shared" si="2"/>
        <v>0</v>
      </c>
      <c r="J16" s="1058">
        <f t="shared" si="2"/>
        <v>0</v>
      </c>
      <c r="K16" s="1058">
        <f t="shared" si="2"/>
        <v>0</v>
      </c>
      <c r="L16" s="1058">
        <f t="shared" si="2"/>
        <v>0</v>
      </c>
    </row>
    <row r="17" spans="1:12" ht="12.75">
      <c r="A17" s="1233">
        <v>2</v>
      </c>
      <c r="B17" s="1234"/>
      <c r="C17" s="1235" t="s">
        <v>668</v>
      </c>
      <c r="D17" s="1932"/>
      <c r="E17" s="1257"/>
      <c r="F17" s="1657"/>
      <c r="G17" s="1657"/>
      <c r="H17" s="1657">
        <f t="shared" si="0"/>
        <v>0</v>
      </c>
      <c r="I17" s="1658"/>
      <c r="J17" s="1253"/>
      <c r="K17" s="2030"/>
      <c r="L17" s="1684"/>
    </row>
    <row r="18" spans="1:12" ht="12.75">
      <c r="A18" s="1214"/>
      <c r="B18" s="1215"/>
      <c r="C18" s="1040"/>
      <c r="D18" s="1040"/>
      <c r="E18" s="1517"/>
      <c r="F18" s="1606"/>
      <c r="G18" s="1606"/>
      <c r="H18" s="1606">
        <f t="shared" si="0"/>
        <v>0</v>
      </c>
      <c r="I18" s="1570"/>
      <c r="J18" s="1253"/>
      <c r="K18" s="2026"/>
      <c r="L18" s="1681"/>
    </row>
    <row r="19" spans="1:12" ht="12.75">
      <c r="A19" s="1214"/>
      <c r="B19" s="1215">
        <v>1</v>
      </c>
      <c r="C19" s="1040" t="s">
        <v>694</v>
      </c>
      <c r="D19" s="1040"/>
      <c r="E19" s="1517"/>
      <c r="F19" s="1606"/>
      <c r="G19" s="1606"/>
      <c r="H19" s="1606">
        <f t="shared" si="0"/>
        <v>0</v>
      </c>
      <c r="I19" s="1570"/>
      <c r="J19" s="1253"/>
      <c r="K19" s="2026"/>
      <c r="L19" s="1681"/>
    </row>
    <row r="20" spans="1:12" ht="12.75">
      <c r="A20" s="1214"/>
      <c r="B20" s="1215">
        <v>2</v>
      </c>
      <c r="C20" s="1040" t="s">
        <v>673</v>
      </c>
      <c r="D20" s="1040"/>
      <c r="E20" s="1517"/>
      <c r="F20" s="1606"/>
      <c r="G20" s="1606"/>
      <c r="H20" s="1606">
        <f t="shared" si="0"/>
        <v>0</v>
      </c>
      <c r="I20" s="1570"/>
      <c r="J20" s="1253"/>
      <c r="K20" s="2026"/>
      <c r="L20" s="1681"/>
    </row>
    <row r="21" spans="1:12" ht="13.5" thickBot="1">
      <c r="A21" s="1224"/>
      <c r="B21" s="1225">
        <v>3</v>
      </c>
      <c r="C21" s="1073" t="s">
        <v>684</v>
      </c>
      <c r="D21" s="1049"/>
      <c r="E21" s="1941"/>
      <c r="F21" s="1606"/>
      <c r="G21" s="1607"/>
      <c r="H21" s="1607">
        <f t="shared" si="0"/>
        <v>0</v>
      </c>
      <c r="I21" s="1654"/>
      <c r="J21" s="1253"/>
      <c r="K21" s="2029"/>
      <c r="L21" s="1978"/>
    </row>
    <row r="22" spans="1:12" ht="13.5" thickBot="1">
      <c r="A22" s="1228"/>
      <c r="B22" s="1229"/>
      <c r="C22" s="1057" t="s">
        <v>668</v>
      </c>
      <c r="D22" s="1058">
        <f>SUM(D18:D21)</f>
        <v>0</v>
      </c>
      <c r="E22" s="1058">
        <f>SUM(E18:E21)</f>
        <v>0</v>
      </c>
      <c r="F22" s="1058">
        <f aca="true" t="shared" si="3" ref="F22:L22">SUM(F18:F21)</f>
        <v>0</v>
      </c>
      <c r="G22" s="1058">
        <f t="shared" si="3"/>
        <v>0</v>
      </c>
      <c r="H22" s="1058">
        <f t="shared" si="3"/>
        <v>0</v>
      </c>
      <c r="I22" s="1058">
        <f t="shared" si="3"/>
        <v>0</v>
      </c>
      <c r="J22" s="1058">
        <f t="shared" si="3"/>
        <v>0</v>
      </c>
      <c r="K22" s="1058">
        <f t="shared" si="3"/>
        <v>0</v>
      </c>
      <c r="L22" s="1058">
        <f t="shared" si="3"/>
        <v>0</v>
      </c>
    </row>
    <row r="23" spans="1:12" ht="12.75">
      <c r="A23" s="1233">
        <v>3</v>
      </c>
      <c r="B23" s="1234"/>
      <c r="C23" s="1235" t="s">
        <v>702</v>
      </c>
      <c r="D23" s="1932"/>
      <c r="E23" s="1257"/>
      <c r="F23" s="1657"/>
      <c r="G23" s="1657"/>
      <c r="H23" s="1657">
        <f t="shared" si="0"/>
        <v>0</v>
      </c>
      <c r="I23" s="1658"/>
      <c r="J23" s="1253"/>
      <c r="K23" s="2030"/>
      <c r="L23" s="1684"/>
    </row>
    <row r="24" spans="1:12" ht="12.75">
      <c r="A24" s="1214"/>
      <c r="B24" s="1215">
        <v>1</v>
      </c>
      <c r="C24" s="1040" t="s">
        <v>216</v>
      </c>
      <c r="D24" s="1040"/>
      <c r="E24" s="1517">
        <v>93908</v>
      </c>
      <c r="F24" s="1517">
        <v>93908</v>
      </c>
      <c r="G24" s="1606">
        <v>7125</v>
      </c>
      <c r="H24" s="1606">
        <f t="shared" si="0"/>
        <v>101033</v>
      </c>
      <c r="I24" s="1570"/>
      <c r="J24" s="1253"/>
      <c r="K24" s="2026"/>
      <c r="L24" s="1681"/>
    </row>
    <row r="25" spans="1:12" ht="12.75">
      <c r="A25" s="1214"/>
      <c r="B25" s="1215">
        <v>2</v>
      </c>
      <c r="C25" s="1040" t="s">
        <v>704</v>
      </c>
      <c r="D25" s="1040"/>
      <c r="E25" s="1517"/>
      <c r="F25" s="1517"/>
      <c r="G25" s="1606"/>
      <c r="H25" s="1606">
        <f t="shared" si="0"/>
        <v>0</v>
      </c>
      <c r="I25" s="1570"/>
      <c r="J25" s="1253"/>
      <c r="K25" s="2026"/>
      <c r="L25" s="1681"/>
    </row>
    <row r="26" spans="1:12" ht="12.75">
      <c r="A26" s="1214"/>
      <c r="B26" s="1215">
        <v>3</v>
      </c>
      <c r="C26" s="1040" t="s">
        <v>706</v>
      </c>
      <c r="D26" s="1040"/>
      <c r="E26" s="1517"/>
      <c r="F26" s="1517"/>
      <c r="G26" s="1606"/>
      <c r="H26" s="1606">
        <f t="shared" si="0"/>
        <v>0</v>
      </c>
      <c r="I26" s="1570"/>
      <c r="J26" s="1253"/>
      <c r="K26" s="2026"/>
      <c r="L26" s="1681"/>
    </row>
    <row r="27" spans="1:12" ht="12.75">
      <c r="A27" s="1214"/>
      <c r="B27" s="1215">
        <v>5</v>
      </c>
      <c r="C27" s="1040" t="s">
        <v>681</v>
      </c>
      <c r="D27" s="1040"/>
      <c r="E27" s="1517"/>
      <c r="F27" s="1517"/>
      <c r="G27" s="1606"/>
      <c r="H27" s="1606">
        <f t="shared" si="0"/>
        <v>0</v>
      </c>
      <c r="I27" s="1570"/>
      <c r="J27" s="1253"/>
      <c r="K27" s="2026"/>
      <c r="L27" s="1681"/>
    </row>
    <row r="28" spans="1:12" ht="13.5" thickBot="1">
      <c r="A28" s="1224"/>
      <c r="B28" s="1225">
        <v>7</v>
      </c>
      <c r="C28" s="1073" t="s">
        <v>682</v>
      </c>
      <c r="D28" s="1049"/>
      <c r="E28" s="1941"/>
      <c r="F28" s="1606"/>
      <c r="G28" s="1659"/>
      <c r="H28" s="1659">
        <f t="shared" si="0"/>
        <v>0</v>
      </c>
      <c r="I28" s="1660"/>
      <c r="J28" s="1253"/>
      <c r="K28" s="2029"/>
      <c r="L28" s="1978"/>
    </row>
    <row r="29" spans="1:12" ht="13.5" thickBot="1">
      <c r="A29" s="1228"/>
      <c r="B29" s="1229"/>
      <c r="C29" s="1057" t="s">
        <v>702</v>
      </c>
      <c r="D29" s="1058">
        <f>SUM(D24:D28)</f>
        <v>0</v>
      </c>
      <c r="E29" s="1058">
        <f>SUM(E24:E28)</f>
        <v>93908</v>
      </c>
      <c r="F29" s="1058">
        <f aca="true" t="shared" si="4" ref="F29:L29">SUM(F24:F28)</f>
        <v>93908</v>
      </c>
      <c r="G29" s="1058">
        <f t="shared" si="4"/>
        <v>7125</v>
      </c>
      <c r="H29" s="1058">
        <f t="shared" si="4"/>
        <v>101033</v>
      </c>
      <c r="I29" s="1058">
        <f t="shared" si="4"/>
        <v>0</v>
      </c>
      <c r="J29" s="1058">
        <f t="shared" si="4"/>
        <v>0</v>
      </c>
      <c r="K29" s="1058">
        <f t="shared" si="4"/>
        <v>0</v>
      </c>
      <c r="L29" s="1058">
        <f t="shared" si="4"/>
        <v>0</v>
      </c>
    </row>
    <row r="30" spans="1:12" ht="12.75">
      <c r="A30" s="1233">
        <v>4</v>
      </c>
      <c r="B30" s="1234"/>
      <c r="C30" s="1235" t="s">
        <v>714</v>
      </c>
      <c r="D30" s="1932"/>
      <c r="E30" s="1257"/>
      <c r="F30" s="1657"/>
      <c r="G30" s="1657"/>
      <c r="H30" s="1657">
        <f t="shared" si="0"/>
        <v>0</v>
      </c>
      <c r="I30" s="1658"/>
      <c r="J30" s="1253"/>
      <c r="K30" s="2030"/>
      <c r="L30" s="1684"/>
    </row>
    <row r="31" spans="1:12" ht="12.75">
      <c r="A31" s="1233"/>
      <c r="B31" s="1234">
        <v>1</v>
      </c>
      <c r="C31" s="1339" t="s">
        <v>519</v>
      </c>
      <c r="D31" s="1932"/>
      <c r="E31" s="1257"/>
      <c r="F31" s="1670"/>
      <c r="G31" s="1670"/>
      <c r="H31" s="1670"/>
      <c r="I31" s="1671"/>
      <c r="J31" s="1253"/>
      <c r="K31" s="2026"/>
      <c r="L31" s="1681"/>
    </row>
    <row r="32" spans="1:12" ht="12.75">
      <c r="A32" s="1233"/>
      <c r="B32" s="1234">
        <v>2</v>
      </c>
      <c r="C32" s="1339" t="s">
        <v>520</v>
      </c>
      <c r="D32" s="1932"/>
      <c r="E32" s="1257"/>
      <c r="F32" s="1670"/>
      <c r="G32" s="1670"/>
      <c r="H32" s="1670"/>
      <c r="I32" s="1671"/>
      <c r="J32" s="1253"/>
      <c r="K32" s="2026"/>
      <c r="L32" s="1681"/>
    </row>
    <row r="33" spans="1:12" ht="12.75">
      <c r="A33" s="1233"/>
      <c r="B33" s="1234">
        <v>3</v>
      </c>
      <c r="C33" s="1975" t="s">
        <v>518</v>
      </c>
      <c r="D33" s="1932"/>
      <c r="E33" s="1257">
        <f>SUM(E31:E32)</f>
        <v>0</v>
      </c>
      <c r="F33" s="1670"/>
      <c r="G33" s="1670"/>
      <c r="H33" s="1670"/>
      <c r="I33" s="1671"/>
      <c r="J33" s="1253"/>
      <c r="K33" s="2026"/>
      <c r="L33" s="1681"/>
    </row>
    <row r="34" spans="1:12" ht="12.75">
      <c r="A34" s="1214"/>
      <c r="B34" s="1215">
        <v>4</v>
      </c>
      <c r="C34" s="1040" t="s">
        <v>716</v>
      </c>
      <c r="D34" s="1930"/>
      <c r="E34" s="1047"/>
      <c r="F34" s="1047"/>
      <c r="G34" s="1606"/>
      <c r="H34" s="1606">
        <f t="shared" si="0"/>
        <v>0</v>
      </c>
      <c r="I34" s="1570"/>
      <c r="J34" s="1253"/>
      <c r="K34" s="2026"/>
      <c r="L34" s="1681"/>
    </row>
    <row r="35" spans="1:12" ht="12.75">
      <c r="A35" s="1214"/>
      <c r="B35" s="1215">
        <v>5</v>
      </c>
      <c r="C35" s="1040" t="s">
        <v>267</v>
      </c>
      <c r="D35" s="1930"/>
      <c r="E35" s="1047"/>
      <c r="F35" s="1606"/>
      <c r="G35" s="1606"/>
      <c r="H35" s="1606">
        <f t="shared" si="0"/>
        <v>0</v>
      </c>
      <c r="I35" s="1570"/>
      <c r="J35" s="1253"/>
      <c r="K35" s="2026"/>
      <c r="L35" s="1681"/>
    </row>
    <row r="36" spans="1:12" ht="12.75">
      <c r="A36" s="1214"/>
      <c r="B36" s="1215">
        <v>6</v>
      </c>
      <c r="C36" s="1040" t="s">
        <v>123</v>
      </c>
      <c r="D36" s="1930"/>
      <c r="E36" s="1047"/>
      <c r="F36" s="1606"/>
      <c r="G36" s="1606"/>
      <c r="H36" s="1606">
        <f t="shared" si="0"/>
        <v>0</v>
      </c>
      <c r="I36" s="1570"/>
      <c r="J36" s="1253"/>
      <c r="K36" s="2026"/>
      <c r="L36" s="1681"/>
    </row>
    <row r="37" spans="1:12" ht="12.75">
      <c r="A37" s="1214"/>
      <c r="B37" s="1215">
        <v>7</v>
      </c>
      <c r="C37" s="1040" t="s">
        <v>124</v>
      </c>
      <c r="D37" s="1930"/>
      <c r="E37" s="1047"/>
      <c r="F37" s="1606"/>
      <c r="G37" s="1606"/>
      <c r="H37" s="1606">
        <f t="shared" si="0"/>
        <v>0</v>
      </c>
      <c r="I37" s="1570"/>
      <c r="J37" s="1253"/>
      <c r="K37" s="2026"/>
      <c r="L37" s="1681"/>
    </row>
    <row r="38" spans="1:12" ht="12.75">
      <c r="A38" s="1214"/>
      <c r="B38" s="1215"/>
      <c r="C38" s="1258" t="s">
        <v>125</v>
      </c>
      <c r="D38" s="1933"/>
      <c r="E38" s="1259">
        <f>SUM(E36:E37)</f>
        <v>0</v>
      </c>
      <c r="F38" s="1618">
        <v>0</v>
      </c>
      <c r="G38" s="1618">
        <f>SUM(G36:G37)</f>
        <v>0</v>
      </c>
      <c r="H38" s="1618">
        <f t="shared" si="0"/>
        <v>0</v>
      </c>
      <c r="I38" s="1662">
        <f>SUM(I36:I37)</f>
        <v>0</v>
      </c>
      <c r="J38" s="1253"/>
      <c r="K38" s="2026"/>
      <c r="L38" s="1681"/>
    </row>
    <row r="39" spans="1:12" ht="12.75">
      <c r="A39" s="1214"/>
      <c r="B39" s="1215">
        <v>8</v>
      </c>
      <c r="C39" s="1040" t="s">
        <v>720</v>
      </c>
      <c r="D39" s="1930"/>
      <c r="E39" s="1047"/>
      <c r="F39" s="1606"/>
      <c r="G39" s="1606"/>
      <c r="H39" s="1606">
        <f t="shared" si="0"/>
        <v>0</v>
      </c>
      <c r="I39" s="1570"/>
      <c r="J39" s="1253"/>
      <c r="K39" s="2026"/>
      <c r="L39" s="1681"/>
    </row>
    <row r="40" spans="1:12" ht="12.75">
      <c r="A40" s="1214"/>
      <c r="B40" s="1215"/>
      <c r="C40" s="1046" t="s">
        <v>722</v>
      </c>
      <c r="D40" s="1929"/>
      <c r="E40" s="1047">
        <f>SUM(E38:E39)</f>
        <v>0</v>
      </c>
      <c r="F40" s="1606">
        <v>0</v>
      </c>
      <c r="G40" s="1606">
        <f>SUM(G38:G39)</f>
        <v>0</v>
      </c>
      <c r="H40" s="1606">
        <f t="shared" si="0"/>
        <v>0</v>
      </c>
      <c r="I40" s="1570">
        <f>SUM(I38:I39)</f>
        <v>0</v>
      </c>
      <c r="J40" s="1253"/>
      <c r="K40" s="2026"/>
      <c r="L40" s="1681"/>
    </row>
    <row r="41" spans="1:12" ht="12.75">
      <c r="A41" s="1214"/>
      <c r="B41" s="1215">
        <v>9</v>
      </c>
      <c r="C41" s="1040" t="s">
        <v>724</v>
      </c>
      <c r="D41" s="1930"/>
      <c r="E41" s="1047"/>
      <c r="F41" s="1606"/>
      <c r="G41" s="1606"/>
      <c r="H41" s="1606">
        <f t="shared" si="0"/>
        <v>0</v>
      </c>
      <c r="I41" s="1570"/>
      <c r="J41" s="1253"/>
      <c r="K41" s="2026"/>
      <c r="L41" s="1681"/>
    </row>
    <row r="42" spans="1:12" ht="12.75">
      <c r="A42" s="1214"/>
      <c r="B42" s="1215"/>
      <c r="C42" s="1258" t="s">
        <v>126</v>
      </c>
      <c r="D42" s="1933"/>
      <c r="E42" s="1259">
        <f>E34+E35+E40+E41</f>
        <v>0</v>
      </c>
      <c r="F42" s="1618">
        <f>F34+F35+F40+F41</f>
        <v>0</v>
      </c>
      <c r="G42" s="1618">
        <f>G34+G35+G40+G41</f>
        <v>0</v>
      </c>
      <c r="H42" s="1618">
        <f t="shared" si="0"/>
        <v>0</v>
      </c>
      <c r="I42" s="1662">
        <f>I34+I35+I40+I41</f>
        <v>0</v>
      </c>
      <c r="J42" s="1253"/>
      <c r="K42" s="2026"/>
      <c r="L42" s="1681"/>
    </row>
    <row r="43" spans="1:12" ht="12.75">
      <c r="A43" s="1214"/>
      <c r="B43" s="1215">
        <v>10</v>
      </c>
      <c r="C43" s="1040" t="s">
        <v>728</v>
      </c>
      <c r="D43" s="1930"/>
      <c r="E43" s="1047"/>
      <c r="F43" s="1606"/>
      <c r="G43" s="1606"/>
      <c r="H43" s="1606">
        <f t="shared" si="0"/>
        <v>0</v>
      </c>
      <c r="I43" s="1570"/>
      <c r="J43" s="1253"/>
      <c r="K43" s="2026"/>
      <c r="L43" s="1681"/>
    </row>
    <row r="44" spans="1:12" ht="12.75">
      <c r="A44" s="1214"/>
      <c r="B44" s="1215">
        <v>11</v>
      </c>
      <c r="C44" s="1040" t="s">
        <v>730</v>
      </c>
      <c r="D44" s="1040"/>
      <c r="E44" s="1517"/>
      <c r="F44" s="1517"/>
      <c r="G44" s="1606"/>
      <c r="H44" s="1606">
        <f t="shared" si="0"/>
        <v>0</v>
      </c>
      <c r="I44" s="1570"/>
      <c r="J44" s="1253"/>
      <c r="K44" s="2026"/>
      <c r="L44" s="1681"/>
    </row>
    <row r="45" spans="1:12" ht="12.75">
      <c r="A45" s="1214"/>
      <c r="B45" s="1215">
        <v>12</v>
      </c>
      <c r="C45" s="1040" t="s">
        <v>733</v>
      </c>
      <c r="D45" s="1040"/>
      <c r="E45" s="1517"/>
      <c r="F45" s="1606"/>
      <c r="G45" s="1606"/>
      <c r="H45" s="1606">
        <f t="shared" si="0"/>
        <v>0</v>
      </c>
      <c r="I45" s="1570"/>
      <c r="J45" s="1253"/>
      <c r="K45" s="2026"/>
      <c r="L45" s="1681"/>
    </row>
    <row r="46" spans="1:12" ht="13.5" thickBot="1">
      <c r="A46" s="1224"/>
      <c r="B46" s="1225"/>
      <c r="C46" s="1262" t="s">
        <v>735</v>
      </c>
      <c r="D46" s="1934"/>
      <c r="E46" s="1263">
        <f>SUM(E44:E45)</f>
        <v>0</v>
      </c>
      <c r="F46" s="1263">
        <f aca="true" t="shared" si="5" ref="F46:L46">SUM(F44:F45)</f>
        <v>0</v>
      </c>
      <c r="G46" s="1263">
        <f t="shared" si="5"/>
        <v>0</v>
      </c>
      <c r="H46" s="1263">
        <f t="shared" si="5"/>
        <v>0</v>
      </c>
      <c r="I46" s="1263">
        <f t="shared" si="5"/>
        <v>0</v>
      </c>
      <c r="J46" s="1263">
        <f t="shared" si="5"/>
        <v>0</v>
      </c>
      <c r="K46" s="1263">
        <f t="shared" si="5"/>
        <v>0</v>
      </c>
      <c r="L46" s="1263">
        <f t="shared" si="5"/>
        <v>0</v>
      </c>
    </row>
    <row r="47" spans="1:12" ht="13.5" thickBot="1">
      <c r="A47" s="1228"/>
      <c r="B47" s="1229"/>
      <c r="C47" s="1057" t="s">
        <v>714</v>
      </c>
      <c r="D47" s="1058">
        <f>D42+D43+D46</f>
        <v>0</v>
      </c>
      <c r="E47" s="1058">
        <f>E33+E42+E43+E46</f>
        <v>0</v>
      </c>
      <c r="F47" s="1058">
        <f aca="true" t="shared" si="6" ref="F47:L47">F33+F42+F43+F46</f>
        <v>0</v>
      </c>
      <c r="G47" s="1058">
        <f t="shared" si="6"/>
        <v>0</v>
      </c>
      <c r="H47" s="1058">
        <f t="shared" si="6"/>
        <v>0</v>
      </c>
      <c r="I47" s="1058">
        <f t="shared" si="6"/>
        <v>0</v>
      </c>
      <c r="J47" s="1058">
        <f t="shared" si="6"/>
        <v>0</v>
      </c>
      <c r="K47" s="1058">
        <f t="shared" si="6"/>
        <v>0</v>
      </c>
      <c r="L47" s="1058">
        <f t="shared" si="6"/>
        <v>0</v>
      </c>
    </row>
    <row r="48" spans="1:12" ht="12.75">
      <c r="A48" s="1233"/>
      <c r="B48" s="1234"/>
      <c r="C48" s="1339"/>
      <c r="D48" s="1935"/>
      <c r="E48" s="1257"/>
      <c r="F48" s="1657"/>
      <c r="G48" s="1657"/>
      <c r="H48" s="1657"/>
      <c r="I48" s="1658"/>
      <c r="J48" s="1253"/>
      <c r="K48" s="2032"/>
      <c r="L48" s="1679"/>
    </row>
    <row r="49" spans="1:12" ht="16.5" thickBot="1">
      <c r="A49" s="1623"/>
      <c r="B49" s="1624"/>
      <c r="C49" s="1625" t="s">
        <v>268</v>
      </c>
      <c r="D49" s="1650">
        <f>D16+D22+D29+D47</f>
        <v>0</v>
      </c>
      <c r="E49" s="1650">
        <f>E16+E22+E29+E47</f>
        <v>109861</v>
      </c>
      <c r="F49" s="1650">
        <f aca="true" t="shared" si="7" ref="F49:L49">F16+F22+F29+F47</f>
        <v>109861</v>
      </c>
      <c r="G49" s="1650">
        <f t="shared" si="7"/>
        <v>7125</v>
      </c>
      <c r="H49" s="1650">
        <f t="shared" si="7"/>
        <v>116986</v>
      </c>
      <c r="I49" s="1650">
        <f t="shared" si="7"/>
        <v>0</v>
      </c>
      <c r="J49" s="1650">
        <f t="shared" si="7"/>
        <v>0</v>
      </c>
      <c r="K49" s="1650">
        <f t="shared" si="7"/>
        <v>0</v>
      </c>
      <c r="L49" s="1650">
        <f t="shared" si="7"/>
        <v>0</v>
      </c>
    </row>
    <row r="50" spans="1:12" ht="16.5" thickBot="1">
      <c r="A50" s="1626"/>
      <c r="B50" s="1627"/>
      <c r="C50" s="1628" t="s">
        <v>130</v>
      </c>
      <c r="D50" s="1892"/>
      <c r="E50" s="1629"/>
      <c r="F50" s="1630"/>
      <c r="G50" s="1630"/>
      <c r="H50" s="1630"/>
      <c r="I50" s="1665"/>
      <c r="J50" s="1253"/>
      <c r="K50" s="2001"/>
      <c r="L50" s="1686"/>
    </row>
    <row r="51" spans="1:12" ht="13.5" thickBot="1">
      <c r="A51" s="1633">
        <v>5</v>
      </c>
      <c r="B51" s="1634"/>
      <c r="C51" s="1380" t="s">
        <v>269</v>
      </c>
      <c r="D51" s="1381">
        <f>SUM(D52:D54)</f>
        <v>0</v>
      </c>
      <c r="E51" s="1381">
        <f>SUM(E52:E54)</f>
        <v>107448</v>
      </c>
      <c r="F51" s="1381">
        <f aca="true" t="shared" si="8" ref="F51:L51">SUM(F52:F54)</f>
        <v>107448</v>
      </c>
      <c r="G51" s="1381">
        <f t="shared" si="8"/>
        <v>7125</v>
      </c>
      <c r="H51" s="1381">
        <f t="shared" si="8"/>
        <v>114573</v>
      </c>
      <c r="I51" s="1381">
        <f t="shared" si="8"/>
        <v>0</v>
      </c>
      <c r="J51" s="1381">
        <f t="shared" si="8"/>
        <v>0</v>
      </c>
      <c r="K51" s="1381">
        <f t="shared" si="8"/>
        <v>0</v>
      </c>
      <c r="L51" s="1381">
        <f t="shared" si="8"/>
        <v>0</v>
      </c>
    </row>
    <row r="52" spans="1:12" ht="12.75">
      <c r="A52" s="1635"/>
      <c r="B52" s="1636">
        <v>1</v>
      </c>
      <c r="C52" s="1637" t="s">
        <v>58</v>
      </c>
      <c r="D52" s="1936"/>
      <c r="E52" s="1666">
        <v>55219</v>
      </c>
      <c r="F52" s="1666">
        <v>55219</v>
      </c>
      <c r="G52" s="1657"/>
      <c r="H52" s="1657">
        <f aca="true" t="shared" si="9" ref="H52:H64">SUM(F52:G52)</f>
        <v>55219</v>
      </c>
      <c r="I52" s="1658"/>
      <c r="J52" s="1253"/>
      <c r="K52" s="2032"/>
      <c r="L52" s="1679"/>
    </row>
    <row r="53" spans="1:12" ht="12.75">
      <c r="A53" s="1521"/>
      <c r="B53" s="1522">
        <v>2</v>
      </c>
      <c r="C53" s="1593" t="s">
        <v>29</v>
      </c>
      <c r="D53" s="1936"/>
      <c r="E53" s="1666">
        <v>8681</v>
      </c>
      <c r="F53" s="1666">
        <v>8681</v>
      </c>
      <c r="G53" s="1606"/>
      <c r="H53" s="1606">
        <f t="shared" si="9"/>
        <v>8681</v>
      </c>
      <c r="I53" s="1570"/>
      <c r="J53" s="1998"/>
      <c r="K53" s="2026"/>
      <c r="L53" s="1681"/>
    </row>
    <row r="54" spans="1:12" ht="13.5" thickBot="1">
      <c r="A54" s="1521"/>
      <c r="B54" s="1522">
        <v>3</v>
      </c>
      <c r="C54" s="1593" t="s">
        <v>60</v>
      </c>
      <c r="D54" s="1936"/>
      <c r="E54" s="1666">
        <v>43548</v>
      </c>
      <c r="F54" s="1666">
        <v>43548</v>
      </c>
      <c r="G54" s="1606">
        <v>7125</v>
      </c>
      <c r="H54" s="1606">
        <f t="shared" si="9"/>
        <v>50673</v>
      </c>
      <c r="I54" s="1570"/>
      <c r="J54" s="1253"/>
      <c r="K54" s="2033"/>
      <c r="L54" s="1677"/>
    </row>
    <row r="55" spans="1:12" ht="12.75">
      <c r="A55" s="1668">
        <v>6</v>
      </c>
      <c r="B55" s="1675"/>
      <c r="C55" s="1676" t="s">
        <v>270</v>
      </c>
      <c r="D55" s="1669">
        <f>SUM(D56:D60)</f>
        <v>0</v>
      </c>
      <c r="E55" s="1669">
        <f>SUM(E56:E60)</f>
        <v>0</v>
      </c>
      <c r="F55" s="1669">
        <f aca="true" t="shared" si="10" ref="F55:L55">SUM(F56:F60)</f>
        <v>0</v>
      </c>
      <c r="G55" s="1669">
        <f t="shared" si="10"/>
        <v>0</v>
      </c>
      <c r="H55" s="1669">
        <f t="shared" si="10"/>
        <v>0</v>
      </c>
      <c r="I55" s="1669">
        <f t="shared" si="10"/>
        <v>0</v>
      </c>
      <c r="J55" s="1669">
        <f t="shared" si="10"/>
        <v>0</v>
      </c>
      <c r="K55" s="1669">
        <f t="shared" si="10"/>
        <v>0</v>
      </c>
      <c r="L55" s="1669">
        <f t="shared" si="10"/>
        <v>0</v>
      </c>
    </row>
    <row r="56" spans="1:12" ht="12.75">
      <c r="A56" s="1521"/>
      <c r="B56" s="1522">
        <v>1</v>
      </c>
      <c r="C56" s="1593" t="s">
        <v>679</v>
      </c>
      <c r="D56" s="1936"/>
      <c r="E56" s="1666"/>
      <c r="F56" s="1606"/>
      <c r="G56" s="1670"/>
      <c r="H56" s="1670">
        <f t="shared" si="9"/>
        <v>0</v>
      </c>
      <c r="I56" s="1662"/>
      <c r="J56" s="1253"/>
      <c r="K56" s="2026"/>
      <c r="L56" s="1681"/>
    </row>
    <row r="57" spans="1:12" ht="12.75">
      <c r="A57" s="1635"/>
      <c r="B57" s="1636">
        <v>2</v>
      </c>
      <c r="C57" s="1637" t="s">
        <v>680</v>
      </c>
      <c r="D57" s="1936"/>
      <c r="E57" s="1666"/>
      <c r="F57" s="1606"/>
      <c r="G57" s="1670"/>
      <c r="H57" s="1670">
        <f t="shared" si="9"/>
        <v>0</v>
      </c>
      <c r="I57" s="1671"/>
      <c r="J57" s="1253"/>
      <c r="K57" s="2026"/>
      <c r="L57" s="1681"/>
    </row>
    <row r="58" spans="1:12" ht="12.75">
      <c r="A58" s="1635"/>
      <c r="B58" s="1636">
        <v>3</v>
      </c>
      <c r="C58" s="1199" t="s">
        <v>271</v>
      </c>
      <c r="D58" s="1301"/>
      <c r="E58" s="1666"/>
      <c r="F58" s="1606"/>
      <c r="G58" s="1670"/>
      <c r="H58" s="1670">
        <f t="shared" si="9"/>
        <v>0</v>
      </c>
      <c r="I58" s="1671"/>
      <c r="J58" s="1939"/>
      <c r="K58" s="2026"/>
      <c r="L58" s="1681"/>
    </row>
    <row r="59" spans="1:12" ht="12.75">
      <c r="A59" s="1643"/>
      <c r="B59" s="1644">
        <v>4</v>
      </c>
      <c r="C59" s="1427" t="s">
        <v>678</v>
      </c>
      <c r="D59" s="1938"/>
      <c r="E59" s="1666"/>
      <c r="F59" s="1670"/>
      <c r="G59" s="1606"/>
      <c r="H59" s="1606"/>
      <c r="I59" s="1672"/>
      <c r="J59" s="1253"/>
      <c r="K59" s="2001"/>
      <c r="L59" s="1686"/>
    </row>
    <row r="60" spans="1:12" ht="13.5" thickBot="1">
      <c r="A60" s="1646"/>
      <c r="B60" s="1647">
        <v>5</v>
      </c>
      <c r="C60" s="1648" t="s">
        <v>675</v>
      </c>
      <c r="D60" s="1937"/>
      <c r="E60" s="1666"/>
      <c r="F60" s="1666"/>
      <c r="G60" s="1666"/>
      <c r="H60" s="1666"/>
      <c r="I60" s="1666">
        <f>SUM(I61:I63)</f>
        <v>0</v>
      </c>
      <c r="K60" s="2027"/>
      <c r="L60" s="1677"/>
    </row>
    <row r="61" spans="1:12" ht="13.5" thickBot="1">
      <c r="A61" s="1633">
        <v>7</v>
      </c>
      <c r="B61" s="1634"/>
      <c r="C61" s="1380" t="s">
        <v>272</v>
      </c>
      <c r="D61" s="1381">
        <f>SUM(D62:D64)</f>
        <v>0</v>
      </c>
      <c r="E61" s="1381">
        <f>SUM(E62:E64)</f>
        <v>2413</v>
      </c>
      <c r="F61" s="1381">
        <f aca="true" t="shared" si="11" ref="F61:L61">SUM(F62:F64)</f>
        <v>2413</v>
      </c>
      <c r="G61" s="1381">
        <f t="shared" si="11"/>
        <v>0</v>
      </c>
      <c r="H61" s="1381">
        <f t="shared" si="11"/>
        <v>2413</v>
      </c>
      <c r="I61" s="1381">
        <f t="shared" si="11"/>
        <v>0</v>
      </c>
      <c r="J61" s="1381">
        <f t="shared" si="11"/>
        <v>0</v>
      </c>
      <c r="K61" s="1381">
        <f t="shared" si="11"/>
        <v>0</v>
      </c>
      <c r="L61" s="1381">
        <f t="shared" si="11"/>
        <v>0</v>
      </c>
    </row>
    <row r="62" spans="1:12" ht="12.75">
      <c r="A62" s="1635"/>
      <c r="B62" s="1636">
        <v>1</v>
      </c>
      <c r="C62" s="1637" t="s">
        <v>136</v>
      </c>
      <c r="D62" s="1936"/>
      <c r="E62" s="1666">
        <v>2413</v>
      </c>
      <c r="F62" s="1666">
        <v>2413</v>
      </c>
      <c r="G62" s="1657"/>
      <c r="H62" s="1657">
        <f t="shared" si="9"/>
        <v>2413</v>
      </c>
      <c r="I62" s="1658"/>
      <c r="K62" s="2034"/>
      <c r="L62" s="1684"/>
    </row>
    <row r="63" spans="1:12" ht="13.5" thickBot="1">
      <c r="A63" s="1643"/>
      <c r="B63" s="1644">
        <v>2</v>
      </c>
      <c r="C63" s="1427" t="s">
        <v>170</v>
      </c>
      <c r="D63" s="1937"/>
      <c r="E63" s="1976"/>
      <c r="F63" s="1606"/>
      <c r="G63" s="1606"/>
      <c r="H63" s="1606"/>
      <c r="I63" s="2066"/>
      <c r="K63" s="2058"/>
      <c r="L63" s="1686"/>
    </row>
    <row r="64" spans="1:12" ht="13.5" thickBot="1">
      <c r="A64" s="1526"/>
      <c r="B64" s="1527">
        <v>3</v>
      </c>
      <c r="C64" s="1982" t="s">
        <v>137</v>
      </c>
      <c r="D64" s="1983"/>
      <c r="E64" s="1984"/>
      <c r="F64" s="2191"/>
      <c r="G64" s="2192"/>
      <c r="H64" s="2192">
        <f t="shared" si="9"/>
        <v>0</v>
      </c>
      <c r="I64" s="2065"/>
      <c r="K64" s="2027"/>
      <c r="L64" s="1677"/>
    </row>
    <row r="65" spans="1:12" ht="13.5" thickBot="1">
      <c r="A65" s="1985">
        <v>8</v>
      </c>
      <c r="B65" s="1986"/>
      <c r="C65" s="1417" t="s">
        <v>524</v>
      </c>
      <c r="D65" s="1988"/>
      <c r="E65" s="1989">
        <f>SUM(E66:E67)</f>
        <v>0</v>
      </c>
      <c r="F65" s="1989">
        <f aca="true" t="shared" si="12" ref="F65:L65">SUM(F66:F67)</f>
        <v>0</v>
      </c>
      <c r="G65" s="1989">
        <f t="shared" si="12"/>
        <v>0</v>
      </c>
      <c r="H65" s="1989">
        <f t="shared" si="12"/>
        <v>0</v>
      </c>
      <c r="I65" s="1989">
        <f t="shared" si="12"/>
        <v>0</v>
      </c>
      <c r="J65" s="1989">
        <f t="shared" si="12"/>
        <v>0</v>
      </c>
      <c r="K65" s="1989">
        <f t="shared" si="12"/>
        <v>0</v>
      </c>
      <c r="L65" s="1989">
        <f t="shared" si="12"/>
        <v>0</v>
      </c>
    </row>
    <row r="66" spans="1:12" ht="12.75">
      <c r="A66" s="1643"/>
      <c r="B66" s="1644">
        <v>1</v>
      </c>
      <c r="C66" s="1427" t="s">
        <v>525</v>
      </c>
      <c r="D66" s="1994"/>
      <c r="E66" s="1995"/>
      <c r="F66" s="1659"/>
      <c r="G66" s="1977"/>
      <c r="H66" s="1977"/>
      <c r="I66" s="1978"/>
      <c r="K66" s="2034"/>
      <c r="L66" s="1684"/>
    </row>
    <row r="67" spans="1:12" ht="12.75">
      <c r="A67" s="1646"/>
      <c r="B67" s="1647">
        <v>2</v>
      </c>
      <c r="C67" s="1405" t="s">
        <v>526</v>
      </c>
      <c r="D67" s="1937"/>
      <c r="E67" s="1976"/>
      <c r="F67" s="1659"/>
      <c r="G67" s="1977"/>
      <c r="H67" s="1977"/>
      <c r="I67" s="1978"/>
      <c r="K67" s="2028"/>
      <c r="L67" s="1681"/>
    </row>
    <row r="68" spans="1:12" ht="16.5" thickBot="1">
      <c r="A68" s="1623"/>
      <c r="B68" s="1624"/>
      <c r="C68" s="1625" t="s">
        <v>273</v>
      </c>
      <c r="D68" s="1650">
        <f>D51+D55+D61</f>
        <v>0</v>
      </c>
      <c r="E68" s="1650">
        <f>E51+E55+E61+E65</f>
        <v>109861</v>
      </c>
      <c r="F68" s="1650">
        <f aca="true" t="shared" si="13" ref="F68:L68">F51+F55+F61+F65</f>
        <v>109861</v>
      </c>
      <c r="G68" s="1650">
        <f t="shared" si="13"/>
        <v>7125</v>
      </c>
      <c r="H68" s="1650">
        <f t="shared" si="13"/>
        <v>116986</v>
      </c>
      <c r="I68" s="1650">
        <f t="shared" si="13"/>
        <v>0</v>
      </c>
      <c r="J68" s="1650">
        <f t="shared" si="13"/>
        <v>0</v>
      </c>
      <c r="K68" s="1650">
        <f t="shared" si="13"/>
        <v>0</v>
      </c>
      <c r="L68" s="1650">
        <f t="shared" si="13"/>
        <v>0</v>
      </c>
    </row>
    <row r="69" ht="12.75">
      <c r="G69" s="1649">
        <f>G49-G68</f>
        <v>0</v>
      </c>
    </row>
    <row r="70" spans="1:5" ht="16.5" hidden="1" thickBot="1">
      <c r="A70" s="1307" t="s">
        <v>274</v>
      </c>
      <c r="B70" s="1308"/>
      <c r="C70" s="1309"/>
      <c r="D70" s="1532"/>
      <c r="E70" s="1682"/>
    </row>
    <row r="71" ht="12.75">
      <c r="E71" s="1649">
        <f>E49-E68</f>
        <v>0</v>
      </c>
    </row>
  </sheetData>
  <sheetProtection/>
  <printOptions horizontalCentered="1"/>
  <pageMargins left="0.5905511811023623" right="0.5905511811023623" top="0.7874015748031497" bottom="0.7874015748031497" header="0" footer="0"/>
  <pageSetup firstPageNumber="24" useFirstPageNumber="1" fitToHeight="1" fitToWidth="1" horizontalDpi="600" verticalDpi="600" orientation="portrait" paperSize="9" scale="76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1"/>
  <sheetViews>
    <sheetView zoomScalePageLayoutView="0" workbookViewId="0" topLeftCell="A1">
      <selection activeCell="O54" sqref="O54"/>
    </sheetView>
  </sheetViews>
  <sheetFormatPr defaultColWidth="9.140625" defaultRowHeight="12.75"/>
  <cols>
    <col min="1" max="1" width="10.00390625" style="246" customWidth="1"/>
    <col min="2" max="2" width="9.140625" style="246" customWidth="1"/>
    <col min="3" max="3" width="60.421875" style="246" customWidth="1"/>
    <col min="4" max="4" width="14.57421875" style="246" hidden="1" customWidth="1"/>
    <col min="5" max="5" width="10.7109375" style="246" customWidth="1"/>
    <col min="6" max="6" width="11.28125" style="246" hidden="1" customWidth="1"/>
    <col min="7" max="7" width="12.140625" style="246" hidden="1" customWidth="1"/>
    <col min="8" max="8" width="11.28125" style="246" hidden="1" customWidth="1"/>
    <col min="9" max="9" width="10.7109375" style="246" hidden="1" customWidth="1"/>
    <col min="10" max="10" width="9.140625" style="246" hidden="1" customWidth="1"/>
    <col min="11" max="16384" width="9.140625" style="246" customWidth="1"/>
  </cols>
  <sheetData>
    <row r="2" spans="1:9" ht="16.5" thickBot="1">
      <c r="A2" s="1" t="s">
        <v>288</v>
      </c>
      <c r="E2" s="36"/>
      <c r="G2" s="460" t="s">
        <v>300</v>
      </c>
      <c r="I2" s="264" t="s">
        <v>306</v>
      </c>
    </row>
    <row r="3" spans="1:11" ht="15.75">
      <c r="A3" s="37" t="s">
        <v>109</v>
      </c>
      <c r="B3" s="38"/>
      <c r="C3" s="39" t="s">
        <v>946</v>
      </c>
      <c r="D3" s="424"/>
      <c r="E3" s="40" t="s">
        <v>175</v>
      </c>
      <c r="F3" s="84"/>
      <c r="G3" s="84"/>
      <c r="H3" s="84"/>
      <c r="I3" s="84"/>
      <c r="J3" s="84"/>
      <c r="K3" s="84"/>
    </row>
    <row r="4" spans="1:11" ht="16.5" thickBot="1">
      <c r="A4" s="42" t="s">
        <v>111</v>
      </c>
      <c r="B4" s="43"/>
      <c r="C4" s="601" t="s">
        <v>750</v>
      </c>
      <c r="D4" s="369"/>
      <c r="E4" s="299" t="s">
        <v>235</v>
      </c>
      <c r="F4" s="84"/>
      <c r="G4" s="84"/>
      <c r="H4" s="84"/>
      <c r="I4" s="84"/>
      <c r="J4" s="84"/>
      <c r="K4" s="84"/>
    </row>
    <row r="5" spans="1:11" ht="15.75" thickBot="1">
      <c r="A5" s="45"/>
      <c r="B5" s="45"/>
      <c r="C5" s="45"/>
      <c r="D5" s="45"/>
      <c r="E5" s="46" t="s">
        <v>113</v>
      </c>
      <c r="F5" s="84"/>
      <c r="G5" s="84"/>
      <c r="H5" s="84"/>
      <c r="I5" s="84"/>
      <c r="J5" s="84"/>
      <c r="K5" s="84"/>
    </row>
    <row r="6" spans="1:12" ht="63">
      <c r="A6" s="266" t="s">
        <v>114</v>
      </c>
      <c r="B6" s="267" t="s">
        <v>115</v>
      </c>
      <c r="C6" s="49" t="s">
        <v>116</v>
      </c>
      <c r="D6" s="370" t="s">
        <v>506</v>
      </c>
      <c r="E6" s="50" t="s">
        <v>933</v>
      </c>
      <c r="F6" s="51" t="s">
        <v>872</v>
      </c>
      <c r="G6" s="301" t="s">
        <v>564</v>
      </c>
      <c r="H6" s="301" t="s">
        <v>646</v>
      </c>
      <c r="I6" s="301" t="s">
        <v>390</v>
      </c>
      <c r="J6" s="84"/>
      <c r="K6" s="47" t="s">
        <v>47</v>
      </c>
      <c r="L6" s="53" t="s">
        <v>48</v>
      </c>
    </row>
    <row r="7" spans="1:12" ht="15.75">
      <c r="A7" s="64"/>
      <c r="B7" s="65"/>
      <c r="C7" s="143" t="s">
        <v>118</v>
      </c>
      <c r="D7" s="425"/>
      <c r="E7" s="66"/>
      <c r="F7" s="269"/>
      <c r="G7" s="269"/>
      <c r="H7" s="269"/>
      <c r="I7" s="269"/>
      <c r="J7" s="84"/>
      <c r="K7" s="607"/>
      <c r="L7" s="361"/>
    </row>
    <row r="8" spans="1:12" ht="12.75">
      <c r="A8" s="64">
        <v>1</v>
      </c>
      <c r="B8" s="65"/>
      <c r="C8" s="5" t="s">
        <v>649</v>
      </c>
      <c r="D8" s="426"/>
      <c r="E8" s="66"/>
      <c r="F8" s="269"/>
      <c r="G8" s="269"/>
      <c r="H8" s="269"/>
      <c r="I8" s="269"/>
      <c r="J8" s="84"/>
      <c r="K8" s="607"/>
      <c r="L8" s="361"/>
    </row>
    <row r="9" spans="1:12" ht="12.75">
      <c r="A9" s="64"/>
      <c r="B9" s="65">
        <v>1</v>
      </c>
      <c r="C9" s="2" t="s">
        <v>686</v>
      </c>
      <c r="D9" s="427"/>
      <c r="E9" s="6"/>
      <c r="F9" s="6"/>
      <c r="G9" s="269"/>
      <c r="H9" s="269">
        <f aca="true" t="shared" si="0" ref="H9:H45">SUM(F9:G9)</f>
        <v>0</v>
      </c>
      <c r="I9" s="269"/>
      <c r="J9" s="84"/>
      <c r="K9" s="607"/>
      <c r="L9" s="361"/>
    </row>
    <row r="10" spans="1:12" ht="12.75">
      <c r="A10" s="64"/>
      <c r="B10" s="65">
        <v>2</v>
      </c>
      <c r="C10" s="2" t="s">
        <v>695</v>
      </c>
      <c r="D10" s="2">
        <v>12387</v>
      </c>
      <c r="E10" s="248"/>
      <c r="F10" s="248"/>
      <c r="G10" s="271"/>
      <c r="H10" s="271">
        <f t="shared" si="0"/>
        <v>0</v>
      </c>
      <c r="I10" s="269"/>
      <c r="J10" s="84"/>
      <c r="K10" s="607"/>
      <c r="L10" s="361"/>
    </row>
    <row r="11" spans="1:12" ht="12.75">
      <c r="A11" s="64"/>
      <c r="B11" s="65">
        <v>3</v>
      </c>
      <c r="C11" s="2" t="s">
        <v>653</v>
      </c>
      <c r="D11" s="2">
        <v>851</v>
      </c>
      <c r="E11" s="248"/>
      <c r="F11" s="248"/>
      <c r="G11" s="271"/>
      <c r="H11" s="271">
        <f t="shared" si="0"/>
        <v>0</v>
      </c>
      <c r="I11" s="269"/>
      <c r="J11" s="84"/>
      <c r="K11" s="607"/>
      <c r="L11" s="361"/>
    </row>
    <row r="12" spans="1:12" ht="12.75">
      <c r="A12" s="64"/>
      <c r="B12" s="65">
        <v>4</v>
      </c>
      <c r="C12" s="2" t="s">
        <v>655</v>
      </c>
      <c r="D12" s="2"/>
      <c r="E12" s="248"/>
      <c r="F12" s="271"/>
      <c r="G12" s="271"/>
      <c r="H12" s="271">
        <f t="shared" si="0"/>
        <v>0</v>
      </c>
      <c r="I12" s="269"/>
      <c r="J12" s="84"/>
      <c r="K12" s="607"/>
      <c r="L12" s="361"/>
    </row>
    <row r="13" spans="1:12" ht="12.75">
      <c r="A13" s="64"/>
      <c r="B13" s="65">
        <v>5</v>
      </c>
      <c r="C13" s="2" t="s">
        <v>683</v>
      </c>
      <c r="D13" s="2"/>
      <c r="E13" s="248"/>
      <c r="F13" s="271"/>
      <c r="G13" s="271"/>
      <c r="H13" s="271">
        <f t="shared" si="0"/>
        <v>0</v>
      </c>
      <c r="I13" s="269"/>
      <c r="J13" s="84"/>
      <c r="K13" s="607"/>
      <c r="L13" s="361"/>
    </row>
    <row r="14" spans="1:12" ht="12.75">
      <c r="A14" s="64"/>
      <c r="B14" s="65"/>
      <c r="C14" s="5" t="s">
        <v>658</v>
      </c>
      <c r="D14" s="3">
        <f>SUM(D9:D13)</f>
        <v>13238</v>
      </c>
      <c r="E14" s="248">
        <f>SUM(E9:E13)</f>
        <v>0</v>
      </c>
      <c r="F14" s="248">
        <f aca="true" t="shared" si="1" ref="F14:L14">SUM(F9:F13)</f>
        <v>0</v>
      </c>
      <c r="G14" s="248">
        <f t="shared" si="1"/>
        <v>0</v>
      </c>
      <c r="H14" s="248">
        <f t="shared" si="1"/>
        <v>0</v>
      </c>
      <c r="I14" s="248">
        <f t="shared" si="1"/>
        <v>0</v>
      </c>
      <c r="J14" s="248">
        <f t="shared" si="1"/>
        <v>0</v>
      </c>
      <c r="K14" s="248">
        <f t="shared" si="1"/>
        <v>0</v>
      </c>
      <c r="L14" s="248">
        <f t="shared" si="1"/>
        <v>0</v>
      </c>
    </row>
    <row r="15" spans="1:12" ht="13.5" thickBot="1">
      <c r="A15" s="69"/>
      <c r="B15" s="70">
        <v>7</v>
      </c>
      <c r="C15" s="19" t="s">
        <v>660</v>
      </c>
      <c r="D15" s="428"/>
      <c r="E15" s="71"/>
      <c r="F15" s="272"/>
      <c r="G15" s="272"/>
      <c r="H15" s="272">
        <f t="shared" si="0"/>
        <v>0</v>
      </c>
      <c r="I15" s="309"/>
      <c r="J15" s="84"/>
      <c r="K15" s="612"/>
      <c r="L15" s="466"/>
    </row>
    <row r="16" spans="1:12" ht="13.5" thickBot="1">
      <c r="A16" s="72"/>
      <c r="B16" s="73"/>
      <c r="C16" s="9" t="s">
        <v>119</v>
      </c>
      <c r="D16" s="10">
        <f>SUM(D14:D15)</f>
        <v>13238</v>
      </c>
      <c r="E16" s="10">
        <f>SUM(E14:E15)</f>
        <v>0</v>
      </c>
      <c r="F16" s="10">
        <f aca="true" t="shared" si="2" ref="F16:L16">SUM(F14:F15)</f>
        <v>0</v>
      </c>
      <c r="G16" s="10">
        <f t="shared" si="2"/>
        <v>0</v>
      </c>
      <c r="H16" s="10">
        <f t="shared" si="2"/>
        <v>0</v>
      </c>
      <c r="I16" s="10">
        <f t="shared" si="2"/>
        <v>0</v>
      </c>
      <c r="J16" s="10">
        <f t="shared" si="2"/>
        <v>0</v>
      </c>
      <c r="K16" s="10">
        <f t="shared" si="2"/>
        <v>0</v>
      </c>
      <c r="L16" s="10">
        <f t="shared" si="2"/>
        <v>0</v>
      </c>
    </row>
    <row r="17" spans="1:12" ht="12.75">
      <c r="A17" s="75">
        <v>2</v>
      </c>
      <c r="B17" s="76"/>
      <c r="C17" s="77" t="s">
        <v>668</v>
      </c>
      <c r="D17" s="429"/>
      <c r="E17" s="86"/>
      <c r="F17" s="315"/>
      <c r="G17" s="315"/>
      <c r="H17" s="315">
        <f t="shared" si="0"/>
        <v>0</v>
      </c>
      <c r="I17" s="316"/>
      <c r="J17" s="84"/>
      <c r="K17" s="613"/>
      <c r="L17" s="365"/>
    </row>
    <row r="18" spans="1:12" ht="12.75">
      <c r="A18" s="64"/>
      <c r="B18" s="65"/>
      <c r="C18" s="2"/>
      <c r="D18" s="2"/>
      <c r="E18" s="248"/>
      <c r="F18" s="271"/>
      <c r="G18" s="271"/>
      <c r="H18" s="271">
        <f t="shared" si="0"/>
        <v>0</v>
      </c>
      <c r="I18" s="269"/>
      <c r="J18" s="84"/>
      <c r="K18" s="607"/>
      <c r="L18" s="361"/>
    </row>
    <row r="19" spans="1:12" ht="12.75">
      <c r="A19" s="64"/>
      <c r="B19" s="65">
        <v>1</v>
      </c>
      <c r="C19" s="2" t="s">
        <v>694</v>
      </c>
      <c r="D19" s="2"/>
      <c r="E19" s="248"/>
      <c r="F19" s="271"/>
      <c r="G19" s="271"/>
      <c r="H19" s="271">
        <f t="shared" si="0"/>
        <v>0</v>
      </c>
      <c r="I19" s="269"/>
      <c r="J19" s="84"/>
      <c r="K19" s="607"/>
      <c r="L19" s="361"/>
    </row>
    <row r="20" spans="1:12" ht="12.75">
      <c r="A20" s="64"/>
      <c r="B20" s="65">
        <v>2</v>
      </c>
      <c r="C20" s="2" t="s">
        <v>673</v>
      </c>
      <c r="D20" s="2"/>
      <c r="E20" s="248"/>
      <c r="F20" s="271"/>
      <c r="G20" s="271"/>
      <c r="H20" s="271">
        <f t="shared" si="0"/>
        <v>0</v>
      </c>
      <c r="I20" s="269"/>
      <c r="J20" s="84"/>
      <c r="K20" s="607"/>
      <c r="L20" s="361"/>
    </row>
    <row r="21" spans="1:12" ht="13.5" thickBot="1">
      <c r="A21" s="69"/>
      <c r="B21" s="70">
        <v>3</v>
      </c>
      <c r="C21" s="19" t="s">
        <v>684</v>
      </c>
      <c r="D21" s="7"/>
      <c r="E21" s="442"/>
      <c r="F21" s="271"/>
      <c r="G21" s="272"/>
      <c r="H21" s="272">
        <f t="shared" si="0"/>
        <v>0</v>
      </c>
      <c r="I21" s="309"/>
      <c r="J21" s="84"/>
      <c r="K21" s="612"/>
      <c r="L21" s="466"/>
    </row>
    <row r="22" spans="1:12" ht="13.5" thickBot="1">
      <c r="A22" s="72"/>
      <c r="B22" s="73"/>
      <c r="C22" s="9" t="s">
        <v>668</v>
      </c>
      <c r="D22" s="10">
        <f>SUM(D18:D21)</f>
        <v>0</v>
      </c>
      <c r="E22" s="10">
        <f>SUM(E18:E21)</f>
        <v>0</v>
      </c>
      <c r="F22" s="10">
        <f aca="true" t="shared" si="3" ref="F22:L22">SUM(F18:F21)</f>
        <v>0</v>
      </c>
      <c r="G22" s="10">
        <f t="shared" si="3"/>
        <v>0</v>
      </c>
      <c r="H22" s="10">
        <f t="shared" si="3"/>
        <v>0</v>
      </c>
      <c r="I22" s="10">
        <f t="shared" si="3"/>
        <v>0</v>
      </c>
      <c r="J22" s="10">
        <f t="shared" si="3"/>
        <v>0</v>
      </c>
      <c r="K22" s="10">
        <f t="shared" si="3"/>
        <v>0</v>
      </c>
      <c r="L22" s="10">
        <f t="shared" si="3"/>
        <v>0</v>
      </c>
    </row>
    <row r="23" spans="1:12" ht="12.75">
      <c r="A23" s="75">
        <v>3</v>
      </c>
      <c r="B23" s="76"/>
      <c r="C23" s="77" t="s">
        <v>702</v>
      </c>
      <c r="D23" s="429"/>
      <c r="E23" s="86"/>
      <c r="F23" s="315"/>
      <c r="G23" s="315"/>
      <c r="H23" s="315">
        <f t="shared" si="0"/>
        <v>0</v>
      </c>
      <c r="I23" s="316"/>
      <c r="J23" s="84"/>
      <c r="K23" s="613"/>
      <c r="L23" s="365"/>
    </row>
    <row r="24" spans="1:12" ht="12.75">
      <c r="A24" s="64"/>
      <c r="B24" s="65">
        <v>1</v>
      </c>
      <c r="C24" s="2" t="s">
        <v>216</v>
      </c>
      <c r="D24" s="2">
        <v>39486</v>
      </c>
      <c r="E24" s="248">
        <v>52567</v>
      </c>
      <c r="F24" s="248"/>
      <c r="G24" s="271"/>
      <c r="H24" s="271">
        <f t="shared" si="0"/>
        <v>0</v>
      </c>
      <c r="I24" s="269"/>
      <c r="J24" s="84"/>
      <c r="K24" s="607"/>
      <c r="L24" s="361"/>
    </row>
    <row r="25" spans="1:12" ht="12.75">
      <c r="A25" s="64"/>
      <c r="B25" s="65">
        <v>2</v>
      </c>
      <c r="C25" s="2" t="s">
        <v>704</v>
      </c>
      <c r="D25" s="2"/>
      <c r="E25" s="248"/>
      <c r="F25" s="248"/>
      <c r="G25" s="271"/>
      <c r="H25" s="271">
        <f t="shared" si="0"/>
        <v>0</v>
      </c>
      <c r="I25" s="269"/>
      <c r="J25" s="84"/>
      <c r="K25" s="607"/>
      <c r="L25" s="361"/>
    </row>
    <row r="26" spans="1:12" ht="12.75">
      <c r="A26" s="64"/>
      <c r="B26" s="65">
        <v>3</v>
      </c>
      <c r="C26" s="2" t="s">
        <v>706</v>
      </c>
      <c r="D26" s="2"/>
      <c r="E26" s="248"/>
      <c r="F26" s="248"/>
      <c r="G26" s="271"/>
      <c r="H26" s="271">
        <f t="shared" si="0"/>
        <v>0</v>
      </c>
      <c r="I26" s="269"/>
      <c r="J26" s="84"/>
      <c r="K26" s="607"/>
      <c r="L26" s="361"/>
    </row>
    <row r="27" spans="1:12" ht="12.75">
      <c r="A27" s="64"/>
      <c r="B27" s="65">
        <v>5</v>
      </c>
      <c r="C27" s="2" t="s">
        <v>681</v>
      </c>
      <c r="D27" s="2"/>
      <c r="E27" s="248"/>
      <c r="F27" s="248"/>
      <c r="G27" s="271"/>
      <c r="H27" s="271">
        <f t="shared" si="0"/>
        <v>0</v>
      </c>
      <c r="I27" s="269"/>
      <c r="J27" s="84"/>
      <c r="K27" s="607"/>
      <c r="L27" s="361"/>
    </row>
    <row r="28" spans="1:12" ht="13.5" thickBot="1">
      <c r="A28" s="69"/>
      <c r="B28" s="70">
        <v>7</v>
      </c>
      <c r="C28" s="19" t="s">
        <v>682</v>
      </c>
      <c r="D28" s="7"/>
      <c r="E28" s="442"/>
      <c r="F28" s="271"/>
      <c r="G28" s="318"/>
      <c r="H28" s="318">
        <f t="shared" si="0"/>
        <v>0</v>
      </c>
      <c r="I28" s="319"/>
      <c r="J28" s="84"/>
      <c r="K28" s="612"/>
      <c r="L28" s="466"/>
    </row>
    <row r="29" spans="1:12" ht="13.5" thickBot="1">
      <c r="A29" s="72"/>
      <c r="B29" s="73"/>
      <c r="C29" s="9" t="s">
        <v>702</v>
      </c>
      <c r="D29" s="10">
        <f>SUM(D24:D28)</f>
        <v>39486</v>
      </c>
      <c r="E29" s="10">
        <f>SUM(E24:E28)</f>
        <v>52567</v>
      </c>
      <c r="F29" s="10">
        <f aca="true" t="shared" si="4" ref="F29:L29">SUM(F24:F28)</f>
        <v>0</v>
      </c>
      <c r="G29" s="10">
        <f t="shared" si="4"/>
        <v>0</v>
      </c>
      <c r="H29" s="10">
        <f t="shared" si="4"/>
        <v>0</v>
      </c>
      <c r="I29" s="10">
        <f t="shared" si="4"/>
        <v>0</v>
      </c>
      <c r="J29" s="10">
        <f t="shared" si="4"/>
        <v>0</v>
      </c>
      <c r="K29" s="10">
        <f t="shared" si="4"/>
        <v>0</v>
      </c>
      <c r="L29" s="10">
        <f t="shared" si="4"/>
        <v>0</v>
      </c>
    </row>
    <row r="30" spans="1:12" ht="12.75">
      <c r="A30" s="75">
        <v>4</v>
      </c>
      <c r="B30" s="76"/>
      <c r="C30" s="77" t="s">
        <v>714</v>
      </c>
      <c r="D30" s="429"/>
      <c r="E30" s="86"/>
      <c r="F30" s="315"/>
      <c r="G30" s="315"/>
      <c r="H30" s="315">
        <f t="shared" si="0"/>
        <v>0</v>
      </c>
      <c r="I30" s="316"/>
      <c r="J30" s="84"/>
      <c r="K30" s="613"/>
      <c r="L30" s="365"/>
    </row>
    <row r="31" spans="1:12" ht="12.75">
      <c r="A31" s="75"/>
      <c r="B31" s="76">
        <v>1</v>
      </c>
      <c r="C31" s="131" t="s">
        <v>519</v>
      </c>
      <c r="D31" s="429"/>
      <c r="E31" s="86"/>
      <c r="F31" s="341"/>
      <c r="G31" s="341"/>
      <c r="H31" s="341"/>
      <c r="I31" s="342"/>
      <c r="J31" s="84"/>
      <c r="K31" s="607"/>
      <c r="L31" s="361"/>
    </row>
    <row r="32" spans="1:12" ht="12.75">
      <c r="A32" s="75"/>
      <c r="B32" s="76">
        <v>2</v>
      </c>
      <c r="C32" s="131" t="s">
        <v>520</v>
      </c>
      <c r="D32" s="429"/>
      <c r="E32" s="86"/>
      <c r="F32" s="341"/>
      <c r="G32" s="341"/>
      <c r="H32" s="341"/>
      <c r="I32" s="342"/>
      <c r="J32" s="84"/>
      <c r="K32" s="607"/>
      <c r="L32" s="361"/>
    </row>
    <row r="33" spans="1:12" ht="12.75">
      <c r="A33" s="75"/>
      <c r="B33" s="76">
        <v>3</v>
      </c>
      <c r="C33" s="462" t="s">
        <v>518</v>
      </c>
      <c r="D33" s="429"/>
      <c r="E33" s="86">
        <f>SUM(E31:E32)</f>
        <v>0</v>
      </c>
      <c r="F33" s="341"/>
      <c r="G33" s="341"/>
      <c r="H33" s="341"/>
      <c r="I33" s="342"/>
      <c r="J33" s="84"/>
      <c r="K33" s="607"/>
      <c r="L33" s="361"/>
    </row>
    <row r="34" spans="1:12" ht="12.75">
      <c r="A34" s="64"/>
      <c r="B34" s="65">
        <v>4</v>
      </c>
      <c r="C34" s="2" t="s">
        <v>716</v>
      </c>
      <c r="D34" s="427"/>
      <c r="E34" s="6"/>
      <c r="F34" s="6"/>
      <c r="G34" s="271"/>
      <c r="H34" s="271">
        <f t="shared" si="0"/>
        <v>0</v>
      </c>
      <c r="I34" s="269"/>
      <c r="J34" s="84"/>
      <c r="K34" s="607"/>
      <c r="L34" s="361"/>
    </row>
    <row r="35" spans="1:12" ht="12.75">
      <c r="A35" s="64"/>
      <c r="B35" s="65">
        <v>5</v>
      </c>
      <c r="C35" s="2" t="s">
        <v>267</v>
      </c>
      <c r="D35" s="427"/>
      <c r="E35" s="6"/>
      <c r="F35" s="271"/>
      <c r="G35" s="271"/>
      <c r="H35" s="271">
        <f t="shared" si="0"/>
        <v>0</v>
      </c>
      <c r="I35" s="269"/>
      <c r="J35" s="84"/>
      <c r="K35" s="607"/>
      <c r="L35" s="361"/>
    </row>
    <row r="36" spans="1:12" ht="12.75">
      <c r="A36" s="64"/>
      <c r="B36" s="65">
        <v>6</v>
      </c>
      <c r="C36" s="2" t="s">
        <v>123</v>
      </c>
      <c r="D36" s="427"/>
      <c r="E36" s="6"/>
      <c r="F36" s="271"/>
      <c r="G36" s="271"/>
      <c r="H36" s="271">
        <f t="shared" si="0"/>
        <v>0</v>
      </c>
      <c r="I36" s="269"/>
      <c r="J36" s="84"/>
      <c r="K36" s="607"/>
      <c r="L36" s="361"/>
    </row>
    <row r="37" spans="1:12" ht="12.75">
      <c r="A37" s="64"/>
      <c r="B37" s="65">
        <v>7</v>
      </c>
      <c r="C37" s="2" t="s">
        <v>124</v>
      </c>
      <c r="D37" s="427"/>
      <c r="E37" s="6"/>
      <c r="F37" s="271"/>
      <c r="G37" s="271"/>
      <c r="H37" s="271">
        <f t="shared" si="0"/>
        <v>0</v>
      </c>
      <c r="I37" s="269"/>
      <c r="J37" s="84"/>
      <c r="K37" s="607"/>
      <c r="L37" s="361"/>
    </row>
    <row r="38" spans="1:12" ht="12.75">
      <c r="A38" s="64"/>
      <c r="B38" s="65"/>
      <c r="C38" s="87" t="s">
        <v>125</v>
      </c>
      <c r="D38" s="430"/>
      <c r="E38" s="88">
        <f>SUM(E36:E37)</f>
        <v>0</v>
      </c>
      <c r="F38" s="274">
        <v>0</v>
      </c>
      <c r="G38" s="274">
        <f>SUM(G36:G37)</f>
        <v>0</v>
      </c>
      <c r="H38" s="274">
        <f t="shared" si="0"/>
        <v>0</v>
      </c>
      <c r="I38" s="322">
        <f>SUM(I36:I37)</f>
        <v>0</v>
      </c>
      <c r="J38" s="84"/>
      <c r="K38" s="607"/>
      <c r="L38" s="361"/>
    </row>
    <row r="39" spans="1:12" ht="12.75">
      <c r="A39" s="64"/>
      <c r="B39" s="65">
        <v>8</v>
      </c>
      <c r="C39" s="2" t="s">
        <v>720</v>
      </c>
      <c r="D39" s="427"/>
      <c r="E39" s="6"/>
      <c r="F39" s="271"/>
      <c r="G39" s="271"/>
      <c r="H39" s="271">
        <f t="shared" si="0"/>
        <v>0</v>
      </c>
      <c r="I39" s="269"/>
      <c r="J39" s="84"/>
      <c r="K39" s="607"/>
      <c r="L39" s="361"/>
    </row>
    <row r="40" spans="1:12" ht="12.75">
      <c r="A40" s="64"/>
      <c r="B40" s="65"/>
      <c r="C40" s="5" t="s">
        <v>722</v>
      </c>
      <c r="D40" s="426"/>
      <c r="E40" s="6">
        <f>SUM(E38:E39)</f>
        <v>0</v>
      </c>
      <c r="F40" s="271">
        <v>0</v>
      </c>
      <c r="G40" s="271">
        <f>SUM(G38:G39)</f>
        <v>0</v>
      </c>
      <c r="H40" s="271">
        <f t="shared" si="0"/>
        <v>0</v>
      </c>
      <c r="I40" s="269">
        <f>SUM(I38:I39)</f>
        <v>0</v>
      </c>
      <c r="J40" s="84"/>
      <c r="K40" s="607"/>
      <c r="L40" s="361"/>
    </row>
    <row r="41" spans="1:12" ht="12.75">
      <c r="A41" s="64"/>
      <c r="B41" s="65">
        <v>9</v>
      </c>
      <c r="C41" s="2" t="s">
        <v>724</v>
      </c>
      <c r="D41" s="427"/>
      <c r="E41" s="6"/>
      <c r="F41" s="271"/>
      <c r="G41" s="271"/>
      <c r="H41" s="271">
        <f t="shared" si="0"/>
        <v>0</v>
      </c>
      <c r="I41" s="269"/>
      <c r="J41" s="84"/>
      <c r="K41" s="607"/>
      <c r="L41" s="361"/>
    </row>
    <row r="42" spans="1:12" ht="12.75">
      <c r="A42" s="64"/>
      <c r="B42" s="65"/>
      <c r="C42" s="87" t="s">
        <v>126</v>
      </c>
      <c r="D42" s="430"/>
      <c r="E42" s="88">
        <f>E34+E35+E40+E41</f>
        <v>0</v>
      </c>
      <c r="F42" s="274">
        <f>F34+F35+F40+F41</f>
        <v>0</v>
      </c>
      <c r="G42" s="274">
        <f>G34+G35+G40+G41</f>
        <v>0</v>
      </c>
      <c r="H42" s="274">
        <f t="shared" si="0"/>
        <v>0</v>
      </c>
      <c r="I42" s="322">
        <f>I34+I35+I40+I41</f>
        <v>0</v>
      </c>
      <c r="J42" s="84"/>
      <c r="K42" s="607"/>
      <c r="L42" s="361"/>
    </row>
    <row r="43" spans="1:12" ht="12.75">
      <c r="A43" s="64"/>
      <c r="B43" s="65">
        <v>10</v>
      </c>
      <c r="C43" s="2" t="s">
        <v>728</v>
      </c>
      <c r="D43" s="427"/>
      <c r="E43" s="6"/>
      <c r="F43" s="271"/>
      <c r="G43" s="271"/>
      <c r="H43" s="271">
        <f t="shared" si="0"/>
        <v>0</v>
      </c>
      <c r="I43" s="269"/>
      <c r="J43" s="84"/>
      <c r="K43" s="607"/>
      <c r="L43" s="361"/>
    </row>
    <row r="44" spans="1:12" ht="12.75">
      <c r="A44" s="64"/>
      <c r="B44" s="65">
        <v>11</v>
      </c>
      <c r="C44" s="2" t="s">
        <v>730</v>
      </c>
      <c r="D44" s="2"/>
      <c r="E44" s="248"/>
      <c r="F44" s="248"/>
      <c r="G44" s="271"/>
      <c r="H44" s="271">
        <f t="shared" si="0"/>
        <v>0</v>
      </c>
      <c r="I44" s="269"/>
      <c r="J44" s="84"/>
      <c r="K44" s="607"/>
      <c r="L44" s="361"/>
    </row>
    <row r="45" spans="1:12" ht="12.75">
      <c r="A45" s="64"/>
      <c r="B45" s="65">
        <v>12</v>
      </c>
      <c r="C45" s="2" t="s">
        <v>733</v>
      </c>
      <c r="D45" s="2"/>
      <c r="E45" s="248"/>
      <c r="F45" s="271"/>
      <c r="G45" s="271"/>
      <c r="H45" s="271">
        <f t="shared" si="0"/>
        <v>0</v>
      </c>
      <c r="I45" s="269"/>
      <c r="J45" s="84"/>
      <c r="K45" s="607"/>
      <c r="L45" s="361"/>
    </row>
    <row r="46" spans="1:12" ht="13.5" thickBot="1">
      <c r="A46" s="69"/>
      <c r="B46" s="70"/>
      <c r="C46" s="89" t="s">
        <v>735</v>
      </c>
      <c r="D46" s="431"/>
      <c r="E46" s="90">
        <f>SUM(E44:E45)</f>
        <v>0</v>
      </c>
      <c r="F46" s="90">
        <f aca="true" t="shared" si="5" ref="F46:L46">SUM(F44:F45)</f>
        <v>0</v>
      </c>
      <c r="G46" s="90">
        <f t="shared" si="5"/>
        <v>0</v>
      </c>
      <c r="H46" s="90">
        <f t="shared" si="5"/>
        <v>0</v>
      </c>
      <c r="I46" s="90">
        <f t="shared" si="5"/>
        <v>0</v>
      </c>
      <c r="J46" s="90">
        <f t="shared" si="5"/>
        <v>0</v>
      </c>
      <c r="K46" s="90">
        <f t="shared" si="5"/>
        <v>0</v>
      </c>
      <c r="L46" s="90">
        <f t="shared" si="5"/>
        <v>0</v>
      </c>
    </row>
    <row r="47" spans="1:12" ht="13.5" thickBot="1">
      <c r="A47" s="72"/>
      <c r="B47" s="73"/>
      <c r="C47" s="9" t="s">
        <v>714</v>
      </c>
      <c r="D47" s="10">
        <f>D42+D43+D46</f>
        <v>0</v>
      </c>
      <c r="E47" s="10">
        <f>E33+E42+E43+E46</f>
        <v>0</v>
      </c>
      <c r="F47" s="10">
        <f aca="true" t="shared" si="6" ref="F47:L47">F33+F42+F43+F46</f>
        <v>0</v>
      </c>
      <c r="G47" s="10">
        <f t="shared" si="6"/>
        <v>0</v>
      </c>
      <c r="H47" s="10">
        <f t="shared" si="6"/>
        <v>0</v>
      </c>
      <c r="I47" s="10">
        <f t="shared" si="6"/>
        <v>0</v>
      </c>
      <c r="J47" s="10">
        <f t="shared" si="6"/>
        <v>0</v>
      </c>
      <c r="K47" s="10">
        <f t="shared" si="6"/>
        <v>0</v>
      </c>
      <c r="L47" s="10">
        <f t="shared" si="6"/>
        <v>0</v>
      </c>
    </row>
    <row r="48" spans="1:12" ht="12.75">
      <c r="A48" s="75"/>
      <c r="B48" s="76"/>
      <c r="C48" s="131"/>
      <c r="D48" s="432"/>
      <c r="E48" s="86"/>
      <c r="F48" s="315"/>
      <c r="G48" s="315"/>
      <c r="H48" s="315"/>
      <c r="I48" s="316"/>
      <c r="J48" s="84"/>
      <c r="K48" s="614"/>
      <c r="L48" s="359"/>
    </row>
    <row r="49" spans="1:12" ht="16.5" thickBot="1">
      <c r="A49" s="277"/>
      <c r="B49" s="278"/>
      <c r="C49" s="279" t="s">
        <v>268</v>
      </c>
      <c r="D49" s="298">
        <f>D16+D22+D29+D47</f>
        <v>52724</v>
      </c>
      <c r="E49" s="298">
        <f>E16+E22+E29+E47</f>
        <v>52567</v>
      </c>
      <c r="F49" s="298">
        <f aca="true" t="shared" si="7" ref="F49:L49">F16+F22+F29+F47</f>
        <v>0</v>
      </c>
      <c r="G49" s="298">
        <f t="shared" si="7"/>
        <v>0</v>
      </c>
      <c r="H49" s="298">
        <f t="shared" si="7"/>
        <v>0</v>
      </c>
      <c r="I49" s="298">
        <f t="shared" si="7"/>
        <v>0</v>
      </c>
      <c r="J49" s="298">
        <f t="shared" si="7"/>
        <v>0</v>
      </c>
      <c r="K49" s="298">
        <f t="shared" si="7"/>
        <v>0</v>
      </c>
      <c r="L49" s="298">
        <f t="shared" si="7"/>
        <v>0</v>
      </c>
    </row>
    <row r="50" spans="1:12" ht="16.5" thickBot="1">
      <c r="A50" s="281"/>
      <c r="B50" s="282"/>
      <c r="C50" s="283" t="s">
        <v>130</v>
      </c>
      <c r="D50" s="373"/>
      <c r="E50" s="284"/>
      <c r="F50" s="285"/>
      <c r="G50" s="285"/>
      <c r="H50" s="285"/>
      <c r="I50" s="329"/>
      <c r="J50" s="84"/>
      <c r="K50" s="487"/>
      <c r="L50" s="366"/>
    </row>
    <row r="51" spans="1:12" ht="13.5" thickBot="1">
      <c r="A51" s="287">
        <v>5</v>
      </c>
      <c r="B51" s="288"/>
      <c r="C51" s="154" t="s">
        <v>269</v>
      </c>
      <c r="D51" s="155">
        <f>SUM(D52:D54)</f>
        <v>52724</v>
      </c>
      <c r="E51" s="155">
        <f>SUM(E52:E54)</f>
        <v>50408</v>
      </c>
      <c r="F51" s="155">
        <f aca="true" t="shared" si="8" ref="F51:L51">SUM(F52:F54)</f>
        <v>0</v>
      </c>
      <c r="G51" s="155">
        <f t="shared" si="8"/>
        <v>0</v>
      </c>
      <c r="H51" s="155">
        <f t="shared" si="8"/>
        <v>0</v>
      </c>
      <c r="I51" s="155">
        <f t="shared" si="8"/>
        <v>0</v>
      </c>
      <c r="J51" s="155">
        <f t="shared" si="8"/>
        <v>0</v>
      </c>
      <c r="K51" s="155">
        <f t="shared" si="8"/>
        <v>0</v>
      </c>
      <c r="L51" s="155">
        <f t="shared" si="8"/>
        <v>0</v>
      </c>
    </row>
    <row r="52" spans="1:12" ht="12.75">
      <c r="A52" s="289"/>
      <c r="B52" s="290">
        <v>1</v>
      </c>
      <c r="C52" s="291" t="s">
        <v>58</v>
      </c>
      <c r="D52" s="433">
        <v>20212</v>
      </c>
      <c r="E52" s="334">
        <v>23318</v>
      </c>
      <c r="F52" s="334"/>
      <c r="G52" s="315"/>
      <c r="H52" s="315">
        <f aca="true" t="shared" si="9" ref="H52:H64">SUM(F52:G52)</f>
        <v>0</v>
      </c>
      <c r="I52" s="316"/>
      <c r="J52" s="84"/>
      <c r="K52" s="614"/>
      <c r="L52" s="359"/>
    </row>
    <row r="53" spans="1:12" ht="12.75">
      <c r="A53" s="250"/>
      <c r="B53" s="251">
        <v>2</v>
      </c>
      <c r="C53" s="262" t="s">
        <v>29</v>
      </c>
      <c r="D53" s="433">
        <v>5325</v>
      </c>
      <c r="E53" s="334">
        <v>3641</v>
      </c>
      <c r="F53" s="334"/>
      <c r="G53" s="271"/>
      <c r="H53" s="271">
        <f t="shared" si="9"/>
        <v>0</v>
      </c>
      <c r="I53" s="269"/>
      <c r="J53" s="84"/>
      <c r="K53" s="607"/>
      <c r="L53" s="361"/>
    </row>
    <row r="54" spans="1:12" ht="13.5" thickBot="1">
      <c r="A54" s="250"/>
      <c r="B54" s="251">
        <v>3</v>
      </c>
      <c r="C54" s="262" t="s">
        <v>60</v>
      </c>
      <c r="D54" s="433">
        <v>27187</v>
      </c>
      <c r="E54" s="334">
        <v>23449</v>
      </c>
      <c r="F54" s="334"/>
      <c r="G54" s="271"/>
      <c r="H54" s="271">
        <f t="shared" si="9"/>
        <v>0</v>
      </c>
      <c r="I54" s="269"/>
      <c r="J54" s="84"/>
      <c r="K54" s="615"/>
      <c r="L54" s="358"/>
    </row>
    <row r="55" spans="1:12" ht="12.75">
      <c r="A55" s="337">
        <v>6</v>
      </c>
      <c r="B55" s="354"/>
      <c r="C55" s="355" t="s">
        <v>270</v>
      </c>
      <c r="D55" s="340">
        <f>SUM(D56:D60)</f>
        <v>0</v>
      </c>
      <c r="E55" s="340">
        <f>SUM(E56:E60)</f>
        <v>0</v>
      </c>
      <c r="F55" s="340">
        <f aca="true" t="shared" si="10" ref="F55:L55">SUM(F56:F60)</f>
        <v>0</v>
      </c>
      <c r="G55" s="340">
        <f t="shared" si="10"/>
        <v>0</v>
      </c>
      <c r="H55" s="340">
        <f t="shared" si="10"/>
        <v>0</v>
      </c>
      <c r="I55" s="340">
        <f t="shared" si="10"/>
        <v>0</v>
      </c>
      <c r="J55" s="340">
        <f t="shared" si="10"/>
        <v>0</v>
      </c>
      <c r="K55" s="340">
        <f t="shared" si="10"/>
        <v>0</v>
      </c>
      <c r="L55" s="340">
        <f t="shared" si="10"/>
        <v>0</v>
      </c>
    </row>
    <row r="56" spans="1:12" ht="12.75">
      <c r="A56" s="250"/>
      <c r="B56" s="357">
        <v>1</v>
      </c>
      <c r="C56" s="262" t="s">
        <v>679</v>
      </c>
      <c r="D56" s="433"/>
      <c r="E56" s="334"/>
      <c r="F56" s="271"/>
      <c r="G56" s="341"/>
      <c r="H56" s="341">
        <f t="shared" si="9"/>
        <v>0</v>
      </c>
      <c r="I56" s="363"/>
      <c r="J56" s="84"/>
      <c r="K56" s="607"/>
      <c r="L56" s="361"/>
    </row>
    <row r="57" spans="1:12" ht="12.75">
      <c r="A57" s="289"/>
      <c r="B57" s="290">
        <v>2</v>
      </c>
      <c r="C57" s="291" t="s">
        <v>680</v>
      </c>
      <c r="D57" s="433"/>
      <c r="E57" s="334"/>
      <c r="F57" s="271"/>
      <c r="G57" s="341"/>
      <c r="H57" s="341">
        <f t="shared" si="9"/>
        <v>0</v>
      </c>
      <c r="I57" s="342"/>
      <c r="J57" s="84"/>
      <c r="K57" s="607"/>
      <c r="L57" s="361"/>
    </row>
    <row r="58" spans="1:12" ht="12.75">
      <c r="A58" s="289"/>
      <c r="B58" s="290">
        <v>3</v>
      </c>
      <c r="C58" s="55" t="s">
        <v>271</v>
      </c>
      <c r="D58" s="102"/>
      <c r="E58" s="334"/>
      <c r="F58" s="271"/>
      <c r="G58" s="341"/>
      <c r="H58" s="341">
        <f t="shared" si="9"/>
        <v>0</v>
      </c>
      <c r="I58" s="342"/>
      <c r="J58" s="438"/>
      <c r="K58" s="607"/>
      <c r="L58" s="361"/>
    </row>
    <row r="59" spans="1:12" ht="12.75">
      <c r="A59" s="292"/>
      <c r="B59" s="293">
        <v>4</v>
      </c>
      <c r="C59" s="193" t="s">
        <v>678</v>
      </c>
      <c r="D59" s="435"/>
      <c r="E59" s="334"/>
      <c r="F59" s="341"/>
      <c r="G59" s="271"/>
      <c r="H59" s="271"/>
      <c r="I59" s="345"/>
      <c r="J59" s="84"/>
      <c r="K59" s="487"/>
      <c r="L59" s="366"/>
    </row>
    <row r="60" spans="1:12" ht="13.5" thickBot="1">
      <c r="A60" s="294"/>
      <c r="B60" s="295">
        <v>5</v>
      </c>
      <c r="C60" s="296" t="s">
        <v>675</v>
      </c>
      <c r="D60" s="434"/>
      <c r="E60" s="334"/>
      <c r="F60" s="334"/>
      <c r="G60" s="334"/>
      <c r="H60" s="334"/>
      <c r="I60" s="334">
        <f>SUM(I61:I63)</f>
        <v>0</v>
      </c>
      <c r="K60" s="608"/>
      <c r="L60" s="358"/>
    </row>
    <row r="61" spans="1:12" ht="13.5" thickBot="1">
      <c r="A61" s="287">
        <v>7</v>
      </c>
      <c r="B61" s="288"/>
      <c r="C61" s="154" t="s">
        <v>272</v>
      </c>
      <c r="D61" s="155">
        <f>SUM(D62:D64)</f>
        <v>0</v>
      </c>
      <c r="E61" s="155">
        <f>SUM(E62:E64)</f>
        <v>2159</v>
      </c>
      <c r="F61" s="155">
        <f aca="true" t="shared" si="11" ref="F61:L61">SUM(F62:F64)</f>
        <v>0</v>
      </c>
      <c r="G61" s="155">
        <f t="shared" si="11"/>
        <v>0</v>
      </c>
      <c r="H61" s="155">
        <f t="shared" si="11"/>
        <v>0</v>
      </c>
      <c r="I61" s="155">
        <f t="shared" si="11"/>
        <v>0</v>
      </c>
      <c r="J61" s="155">
        <f t="shared" si="11"/>
        <v>0</v>
      </c>
      <c r="K61" s="155">
        <f t="shared" si="11"/>
        <v>0</v>
      </c>
      <c r="L61" s="155">
        <f t="shared" si="11"/>
        <v>0</v>
      </c>
    </row>
    <row r="62" spans="1:12" ht="12.75">
      <c r="A62" s="289"/>
      <c r="B62" s="290">
        <v>1</v>
      </c>
      <c r="C62" s="291" t="s">
        <v>136</v>
      </c>
      <c r="D62" s="433"/>
      <c r="E62" s="334">
        <v>2159</v>
      </c>
      <c r="F62" s="334"/>
      <c r="G62" s="315"/>
      <c r="H62" s="315">
        <f t="shared" si="9"/>
        <v>0</v>
      </c>
      <c r="I62" s="359"/>
      <c r="K62" s="616"/>
      <c r="L62" s="365"/>
    </row>
    <row r="63" spans="1:12" ht="13.5" thickBot="1">
      <c r="A63" s="292"/>
      <c r="B63" s="293">
        <v>2</v>
      </c>
      <c r="C63" s="193" t="s">
        <v>170</v>
      </c>
      <c r="D63" s="434"/>
      <c r="E63" s="464"/>
      <c r="F63" s="271"/>
      <c r="G63" s="271"/>
      <c r="H63" s="271"/>
      <c r="I63" s="673"/>
      <c r="K63" s="669"/>
      <c r="L63" s="366"/>
    </row>
    <row r="64" spans="1:12" ht="13.5" thickBot="1">
      <c r="A64" s="252"/>
      <c r="B64" s="253">
        <v>3</v>
      </c>
      <c r="C64" s="467" t="s">
        <v>137</v>
      </c>
      <c r="D64" s="468"/>
      <c r="E64" s="469"/>
      <c r="F64" s="713"/>
      <c r="G64" s="714"/>
      <c r="H64" s="714">
        <f t="shared" si="9"/>
        <v>0</v>
      </c>
      <c r="I64" s="673"/>
      <c r="K64" s="608"/>
      <c r="L64" s="358"/>
    </row>
    <row r="65" spans="1:12" ht="13.5" thickBot="1">
      <c r="A65" s="472">
        <v>8</v>
      </c>
      <c r="B65" s="473"/>
      <c r="C65" s="184" t="s">
        <v>524</v>
      </c>
      <c r="D65" s="474"/>
      <c r="E65" s="475">
        <f>SUM(E66:E67)</f>
        <v>0</v>
      </c>
      <c r="F65" s="475">
        <f aca="true" t="shared" si="12" ref="F65:L65">SUM(F66:F67)</f>
        <v>0</v>
      </c>
      <c r="G65" s="475">
        <f t="shared" si="12"/>
        <v>0</v>
      </c>
      <c r="H65" s="475">
        <f t="shared" si="12"/>
        <v>0</v>
      </c>
      <c r="I65" s="475">
        <f t="shared" si="12"/>
        <v>0</v>
      </c>
      <c r="J65" s="475">
        <f t="shared" si="12"/>
        <v>0</v>
      </c>
      <c r="K65" s="475">
        <f t="shared" si="12"/>
        <v>0</v>
      </c>
      <c r="L65" s="475">
        <f t="shared" si="12"/>
        <v>0</v>
      </c>
    </row>
    <row r="66" spans="1:12" ht="12.75">
      <c r="A66" s="292"/>
      <c r="B66" s="293">
        <v>1</v>
      </c>
      <c r="C66" s="193" t="s">
        <v>525</v>
      </c>
      <c r="D66" s="482"/>
      <c r="E66" s="483"/>
      <c r="F66" s="318"/>
      <c r="G66" s="465"/>
      <c r="H66" s="465"/>
      <c r="I66" s="466"/>
      <c r="K66" s="616"/>
      <c r="L66" s="365"/>
    </row>
    <row r="67" spans="1:12" ht="12.75">
      <c r="A67" s="294"/>
      <c r="B67" s="295">
        <v>2</v>
      </c>
      <c r="C67" s="176" t="s">
        <v>526</v>
      </c>
      <c r="D67" s="434"/>
      <c r="E67" s="464"/>
      <c r="F67" s="318"/>
      <c r="G67" s="465"/>
      <c r="H67" s="465"/>
      <c r="I67" s="466"/>
      <c r="K67" s="609"/>
      <c r="L67" s="361"/>
    </row>
    <row r="68" spans="1:12" ht="16.5" thickBot="1">
      <c r="A68" s="277"/>
      <c r="B68" s="278"/>
      <c r="C68" s="279" t="s">
        <v>273</v>
      </c>
      <c r="D68" s="298">
        <f>D51+D55+D61</f>
        <v>52724</v>
      </c>
      <c r="E68" s="298">
        <f>E51+E55+E61+E65</f>
        <v>52567</v>
      </c>
      <c r="F68" s="298">
        <f aca="true" t="shared" si="13" ref="F68:L68">F51+F55+F61+F65</f>
        <v>0</v>
      </c>
      <c r="G68" s="298">
        <f t="shared" si="13"/>
        <v>0</v>
      </c>
      <c r="H68" s="298">
        <f t="shared" si="13"/>
        <v>0</v>
      </c>
      <c r="I68" s="298">
        <f t="shared" si="13"/>
        <v>0</v>
      </c>
      <c r="J68" s="298">
        <f t="shared" si="13"/>
        <v>0</v>
      </c>
      <c r="K68" s="298">
        <f t="shared" si="13"/>
        <v>0</v>
      </c>
      <c r="L68" s="298">
        <f t="shared" si="13"/>
        <v>0</v>
      </c>
    </row>
    <row r="69" ht="12.75">
      <c r="G69" s="297">
        <f>G49-G68</f>
        <v>0</v>
      </c>
    </row>
    <row r="70" spans="1:5" ht="16.5" hidden="1" thickBot="1">
      <c r="A70" s="107" t="s">
        <v>274</v>
      </c>
      <c r="B70" s="108"/>
      <c r="C70" s="109"/>
      <c r="D70" s="254"/>
      <c r="E70" s="362">
        <v>15</v>
      </c>
    </row>
    <row r="71" ht="12.75">
      <c r="E71" s="297">
        <f>E49-E68</f>
        <v>0</v>
      </c>
    </row>
  </sheetData>
  <sheetProtection/>
  <printOptions horizontalCentered="1"/>
  <pageMargins left="0.5905511811023623" right="0.5905511811023623" top="0.7874015748031497" bottom="0.7874015748031497" header="0" footer="0"/>
  <pageSetup firstPageNumber="25" useFirstPageNumber="1" fitToHeight="1" fitToWidth="1" horizontalDpi="600" verticalDpi="600" orientation="portrait" paperSize="9" scale="76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1"/>
  <sheetViews>
    <sheetView zoomScalePageLayoutView="0" workbookViewId="0" topLeftCell="B1">
      <selection activeCell="N37" sqref="N37"/>
    </sheetView>
  </sheetViews>
  <sheetFormatPr defaultColWidth="9.140625" defaultRowHeight="12.75"/>
  <cols>
    <col min="1" max="1" width="10.00390625" style="246" customWidth="1"/>
    <col min="2" max="2" width="9.140625" style="246" customWidth="1"/>
    <col min="3" max="3" width="60.421875" style="246" customWidth="1"/>
    <col min="4" max="4" width="14.57421875" style="246" hidden="1" customWidth="1"/>
    <col min="5" max="5" width="10.7109375" style="246" customWidth="1"/>
    <col min="6" max="6" width="11.28125" style="246" hidden="1" customWidth="1"/>
    <col min="7" max="7" width="12.140625" style="246" hidden="1" customWidth="1"/>
    <col min="8" max="8" width="11.28125" style="246" hidden="1" customWidth="1"/>
    <col min="9" max="9" width="10.7109375" style="246" hidden="1" customWidth="1"/>
    <col min="10" max="10" width="9.140625" style="246" hidden="1" customWidth="1"/>
    <col min="11" max="16384" width="9.140625" style="246" customWidth="1"/>
  </cols>
  <sheetData>
    <row r="2" spans="1:9" ht="16.5" thickBot="1">
      <c r="A2" s="1" t="s">
        <v>293</v>
      </c>
      <c r="E2" s="36"/>
      <c r="G2" s="786" t="s">
        <v>289</v>
      </c>
      <c r="I2" s="264" t="s">
        <v>306</v>
      </c>
    </row>
    <row r="3" spans="1:11" ht="15.75">
      <c r="A3" s="37" t="s">
        <v>109</v>
      </c>
      <c r="B3" s="38"/>
      <c r="C3" s="39" t="s">
        <v>946</v>
      </c>
      <c r="D3" s="424"/>
      <c r="E3" s="40" t="s">
        <v>175</v>
      </c>
      <c r="F3" s="84"/>
      <c r="G3" s="84"/>
      <c r="H3" s="84"/>
      <c r="I3" s="84"/>
      <c r="J3" s="84"/>
      <c r="K3" s="84"/>
    </row>
    <row r="4" spans="1:11" ht="16.5" thickBot="1">
      <c r="A4" s="42" t="s">
        <v>111</v>
      </c>
      <c r="B4" s="43"/>
      <c r="C4" s="601" t="s">
        <v>749</v>
      </c>
      <c r="D4" s="369"/>
      <c r="E4" s="299" t="s">
        <v>294</v>
      </c>
      <c r="F4" s="84"/>
      <c r="G4" s="84"/>
      <c r="H4" s="84"/>
      <c r="I4" s="84"/>
      <c r="J4" s="84"/>
      <c r="K4" s="84"/>
    </row>
    <row r="5" spans="1:11" ht="15.75" thickBot="1">
      <c r="A5" s="45"/>
      <c r="B5" s="45"/>
      <c r="C5" s="45"/>
      <c r="D5" s="45"/>
      <c r="E5" s="46" t="s">
        <v>113</v>
      </c>
      <c r="F5" s="84"/>
      <c r="G5" s="84"/>
      <c r="H5" s="84"/>
      <c r="I5" s="84"/>
      <c r="J5" s="84"/>
      <c r="K5" s="84"/>
    </row>
    <row r="6" spans="1:12" ht="63">
      <c r="A6" s="266" t="s">
        <v>114</v>
      </c>
      <c r="B6" s="267" t="s">
        <v>115</v>
      </c>
      <c r="C6" s="49" t="s">
        <v>116</v>
      </c>
      <c r="D6" s="370" t="s">
        <v>506</v>
      </c>
      <c r="E6" s="50" t="s">
        <v>933</v>
      </c>
      <c r="F6" s="51" t="s">
        <v>872</v>
      </c>
      <c r="G6" s="301" t="s">
        <v>564</v>
      </c>
      <c r="H6" s="301" t="s">
        <v>646</v>
      </c>
      <c r="I6" s="301" t="s">
        <v>390</v>
      </c>
      <c r="J6" s="84"/>
      <c r="K6" s="47" t="s">
        <v>47</v>
      </c>
      <c r="L6" s="53" t="s">
        <v>48</v>
      </c>
    </row>
    <row r="7" spans="1:12" ht="15.75">
      <c r="A7" s="64"/>
      <c r="B7" s="65"/>
      <c r="C7" s="143" t="s">
        <v>118</v>
      </c>
      <c r="D7" s="425"/>
      <c r="E7" s="66"/>
      <c r="F7" s="269"/>
      <c r="G7" s="269"/>
      <c r="H7" s="269"/>
      <c r="I7" s="269"/>
      <c r="J7" s="84"/>
      <c r="K7" s="607"/>
      <c r="L7" s="361"/>
    </row>
    <row r="8" spans="1:12" ht="12.75">
      <c r="A8" s="64">
        <v>1</v>
      </c>
      <c r="B8" s="65"/>
      <c r="C8" s="5" t="s">
        <v>649</v>
      </c>
      <c r="D8" s="426"/>
      <c r="E8" s="66"/>
      <c r="F8" s="269"/>
      <c r="G8" s="269"/>
      <c r="H8" s="269"/>
      <c r="I8" s="269"/>
      <c r="J8" s="84"/>
      <c r="K8" s="607"/>
      <c r="L8" s="361"/>
    </row>
    <row r="9" spans="1:12" ht="12.75">
      <c r="A9" s="64"/>
      <c r="B9" s="65">
        <v>1</v>
      </c>
      <c r="C9" s="2" t="s">
        <v>686</v>
      </c>
      <c r="D9" s="427"/>
      <c r="E9" s="6"/>
      <c r="F9" s="6"/>
      <c r="G9" s="269"/>
      <c r="H9" s="269">
        <f aca="true" t="shared" si="0" ref="H9:H45">SUM(F9:G9)</f>
        <v>0</v>
      </c>
      <c r="I9" s="269"/>
      <c r="J9" s="84"/>
      <c r="K9" s="607"/>
      <c r="L9" s="361"/>
    </row>
    <row r="10" spans="1:12" ht="12.75">
      <c r="A10" s="64"/>
      <c r="B10" s="65">
        <v>2</v>
      </c>
      <c r="C10" s="2" t="s">
        <v>695</v>
      </c>
      <c r="D10" s="2">
        <v>12387</v>
      </c>
      <c r="E10" s="248"/>
      <c r="F10" s="248"/>
      <c r="G10" s="271"/>
      <c r="H10" s="271">
        <f t="shared" si="0"/>
        <v>0</v>
      </c>
      <c r="I10" s="269"/>
      <c r="J10" s="84"/>
      <c r="K10" s="607"/>
      <c r="L10" s="361"/>
    </row>
    <row r="11" spans="1:12" ht="12.75">
      <c r="A11" s="64"/>
      <c r="B11" s="65">
        <v>3</v>
      </c>
      <c r="C11" s="2" t="s">
        <v>653</v>
      </c>
      <c r="D11" s="2">
        <v>851</v>
      </c>
      <c r="E11" s="248"/>
      <c r="F11" s="248"/>
      <c r="G11" s="271"/>
      <c r="H11" s="271">
        <f t="shared" si="0"/>
        <v>0</v>
      </c>
      <c r="I11" s="269"/>
      <c r="J11" s="84"/>
      <c r="K11" s="607"/>
      <c r="L11" s="361"/>
    </row>
    <row r="12" spans="1:12" ht="12.75">
      <c r="A12" s="64"/>
      <c r="B12" s="65">
        <v>4</v>
      </c>
      <c r="C12" s="2" t="s">
        <v>655</v>
      </c>
      <c r="D12" s="2"/>
      <c r="E12" s="248"/>
      <c r="F12" s="271"/>
      <c r="G12" s="271"/>
      <c r="H12" s="271">
        <f t="shared" si="0"/>
        <v>0</v>
      </c>
      <c r="I12" s="269"/>
      <c r="J12" s="84"/>
      <c r="K12" s="607"/>
      <c r="L12" s="361"/>
    </row>
    <row r="13" spans="1:12" ht="12.75">
      <c r="A13" s="64"/>
      <c r="B13" s="65">
        <v>5</v>
      </c>
      <c r="C13" s="2" t="s">
        <v>683</v>
      </c>
      <c r="D13" s="2"/>
      <c r="E13" s="248"/>
      <c r="F13" s="271"/>
      <c r="G13" s="271"/>
      <c r="H13" s="271">
        <f t="shared" si="0"/>
        <v>0</v>
      </c>
      <c r="I13" s="269"/>
      <c r="J13" s="84"/>
      <c r="K13" s="607"/>
      <c r="L13" s="361"/>
    </row>
    <row r="14" spans="1:12" ht="12.75">
      <c r="A14" s="64"/>
      <c r="B14" s="65"/>
      <c r="C14" s="5" t="s">
        <v>658</v>
      </c>
      <c r="D14" s="3">
        <f>SUM(D9:D13)</f>
        <v>13238</v>
      </c>
      <c r="E14" s="248">
        <f>SUM(E9:E13)</f>
        <v>0</v>
      </c>
      <c r="F14" s="248">
        <f aca="true" t="shared" si="1" ref="F14:L14">SUM(F9:F13)</f>
        <v>0</v>
      </c>
      <c r="G14" s="248">
        <f t="shared" si="1"/>
        <v>0</v>
      </c>
      <c r="H14" s="248">
        <f t="shared" si="1"/>
        <v>0</v>
      </c>
      <c r="I14" s="248">
        <f t="shared" si="1"/>
        <v>0</v>
      </c>
      <c r="J14" s="248">
        <f t="shared" si="1"/>
        <v>0</v>
      </c>
      <c r="K14" s="248">
        <f t="shared" si="1"/>
        <v>0</v>
      </c>
      <c r="L14" s="248">
        <f t="shared" si="1"/>
        <v>0</v>
      </c>
    </row>
    <row r="15" spans="1:12" ht="13.5" thickBot="1">
      <c r="A15" s="69"/>
      <c r="B15" s="70">
        <v>7</v>
      </c>
      <c r="C15" s="19" t="s">
        <v>660</v>
      </c>
      <c r="D15" s="428"/>
      <c r="E15" s="71"/>
      <c r="F15" s="272"/>
      <c r="G15" s="272"/>
      <c r="H15" s="272">
        <f t="shared" si="0"/>
        <v>0</v>
      </c>
      <c r="I15" s="309"/>
      <c r="J15" s="84"/>
      <c r="K15" s="612"/>
      <c r="L15" s="466"/>
    </row>
    <row r="16" spans="1:12" ht="13.5" thickBot="1">
      <c r="A16" s="72"/>
      <c r="B16" s="73"/>
      <c r="C16" s="9" t="s">
        <v>119</v>
      </c>
      <c r="D16" s="10">
        <f>SUM(D14:D15)</f>
        <v>13238</v>
      </c>
      <c r="E16" s="10">
        <f>SUM(E14:E15)</f>
        <v>0</v>
      </c>
      <c r="F16" s="10">
        <f aca="true" t="shared" si="2" ref="F16:L16">SUM(F14:F15)</f>
        <v>0</v>
      </c>
      <c r="G16" s="10">
        <f t="shared" si="2"/>
        <v>0</v>
      </c>
      <c r="H16" s="10">
        <f t="shared" si="2"/>
        <v>0</v>
      </c>
      <c r="I16" s="10">
        <f t="shared" si="2"/>
        <v>0</v>
      </c>
      <c r="J16" s="10">
        <f t="shared" si="2"/>
        <v>0</v>
      </c>
      <c r="K16" s="10">
        <f t="shared" si="2"/>
        <v>0</v>
      </c>
      <c r="L16" s="10">
        <f t="shared" si="2"/>
        <v>0</v>
      </c>
    </row>
    <row r="17" spans="1:12" ht="12.75">
      <c r="A17" s="75">
        <v>2</v>
      </c>
      <c r="B17" s="76"/>
      <c r="C17" s="77" t="s">
        <v>668</v>
      </c>
      <c r="D17" s="429"/>
      <c r="E17" s="86"/>
      <c r="F17" s="315"/>
      <c r="G17" s="315"/>
      <c r="H17" s="315">
        <f t="shared" si="0"/>
        <v>0</v>
      </c>
      <c r="I17" s="316"/>
      <c r="J17" s="84"/>
      <c r="K17" s="613"/>
      <c r="L17" s="365"/>
    </row>
    <row r="18" spans="1:12" ht="12.75">
      <c r="A18" s="64"/>
      <c r="B18" s="65"/>
      <c r="C18" s="2"/>
      <c r="D18" s="2"/>
      <c r="E18" s="248"/>
      <c r="F18" s="271"/>
      <c r="G18" s="271"/>
      <c r="H18" s="271">
        <f t="shared" si="0"/>
        <v>0</v>
      </c>
      <c r="I18" s="269"/>
      <c r="J18" s="84"/>
      <c r="K18" s="607"/>
      <c r="L18" s="361"/>
    </row>
    <row r="19" spans="1:12" ht="12.75">
      <c r="A19" s="64"/>
      <c r="B19" s="65">
        <v>1</v>
      </c>
      <c r="C19" s="2" t="s">
        <v>694</v>
      </c>
      <c r="D19" s="2"/>
      <c r="E19" s="248"/>
      <c r="F19" s="271"/>
      <c r="G19" s="271"/>
      <c r="H19" s="271">
        <f t="shared" si="0"/>
        <v>0</v>
      </c>
      <c r="I19" s="269"/>
      <c r="J19" s="84"/>
      <c r="K19" s="607"/>
      <c r="L19" s="361"/>
    </row>
    <row r="20" spans="1:12" ht="12.75">
      <c r="A20" s="64"/>
      <c r="B20" s="65">
        <v>2</v>
      </c>
      <c r="C20" s="2" t="s">
        <v>673</v>
      </c>
      <c r="D20" s="2"/>
      <c r="E20" s="248"/>
      <c r="F20" s="271"/>
      <c r="G20" s="271"/>
      <c r="H20" s="271">
        <f t="shared" si="0"/>
        <v>0</v>
      </c>
      <c r="I20" s="269"/>
      <c r="J20" s="84"/>
      <c r="K20" s="607"/>
      <c r="L20" s="361"/>
    </row>
    <row r="21" spans="1:12" ht="13.5" thickBot="1">
      <c r="A21" s="69"/>
      <c r="B21" s="70">
        <v>3</v>
      </c>
      <c r="C21" s="19" t="s">
        <v>684</v>
      </c>
      <c r="D21" s="7"/>
      <c r="E21" s="442"/>
      <c r="F21" s="271"/>
      <c r="G21" s="272"/>
      <c r="H21" s="272">
        <f t="shared" si="0"/>
        <v>0</v>
      </c>
      <c r="I21" s="309"/>
      <c r="J21" s="84"/>
      <c r="K21" s="612"/>
      <c r="L21" s="466"/>
    </row>
    <row r="22" spans="1:12" ht="13.5" thickBot="1">
      <c r="A22" s="72"/>
      <c r="B22" s="73"/>
      <c r="C22" s="9" t="s">
        <v>668</v>
      </c>
      <c r="D22" s="10">
        <f>SUM(D18:D21)</f>
        <v>0</v>
      </c>
      <c r="E22" s="10">
        <f>SUM(E18:E21)</f>
        <v>0</v>
      </c>
      <c r="F22" s="10">
        <f aca="true" t="shared" si="3" ref="F22:L22">SUM(F18:F21)</f>
        <v>0</v>
      </c>
      <c r="G22" s="10">
        <f t="shared" si="3"/>
        <v>0</v>
      </c>
      <c r="H22" s="10">
        <f t="shared" si="3"/>
        <v>0</v>
      </c>
      <c r="I22" s="10">
        <f t="shared" si="3"/>
        <v>0</v>
      </c>
      <c r="J22" s="10">
        <f t="shared" si="3"/>
        <v>0</v>
      </c>
      <c r="K22" s="10">
        <f t="shared" si="3"/>
        <v>0</v>
      </c>
      <c r="L22" s="10">
        <f t="shared" si="3"/>
        <v>0</v>
      </c>
    </row>
    <row r="23" spans="1:12" ht="12.75">
      <c r="A23" s="75">
        <v>3</v>
      </c>
      <c r="B23" s="76"/>
      <c r="C23" s="77" t="s">
        <v>702</v>
      </c>
      <c r="D23" s="429"/>
      <c r="E23" s="86"/>
      <c r="F23" s="315"/>
      <c r="G23" s="315"/>
      <c r="H23" s="315">
        <f t="shared" si="0"/>
        <v>0</v>
      </c>
      <c r="I23" s="316"/>
      <c r="J23" s="84"/>
      <c r="K23" s="613"/>
      <c r="L23" s="365"/>
    </row>
    <row r="24" spans="1:12" ht="12.75">
      <c r="A24" s="64"/>
      <c r="B24" s="65">
        <v>1</v>
      </c>
      <c r="C24" s="2" t="s">
        <v>216</v>
      </c>
      <c r="D24" s="2">
        <v>39486</v>
      </c>
      <c r="E24" s="248">
        <v>6661</v>
      </c>
      <c r="F24" s="248"/>
      <c r="G24" s="271"/>
      <c r="H24" s="271">
        <f t="shared" si="0"/>
        <v>0</v>
      </c>
      <c r="I24" s="269"/>
      <c r="J24" s="84"/>
      <c r="K24" s="607"/>
      <c r="L24" s="361"/>
    </row>
    <row r="25" spans="1:12" ht="12.75">
      <c r="A25" s="64"/>
      <c r="B25" s="65">
        <v>2</v>
      </c>
      <c r="C25" s="2" t="s">
        <v>704</v>
      </c>
      <c r="D25" s="2"/>
      <c r="E25" s="248"/>
      <c r="F25" s="248"/>
      <c r="G25" s="271"/>
      <c r="H25" s="271">
        <f t="shared" si="0"/>
        <v>0</v>
      </c>
      <c r="I25" s="269"/>
      <c r="J25" s="84"/>
      <c r="K25" s="607"/>
      <c r="L25" s="361"/>
    </row>
    <row r="26" spans="1:12" ht="12.75">
      <c r="A26" s="64"/>
      <c r="B26" s="65">
        <v>3</v>
      </c>
      <c r="C26" s="2" t="s">
        <v>706</v>
      </c>
      <c r="D26" s="2"/>
      <c r="E26" s="248"/>
      <c r="F26" s="248"/>
      <c r="G26" s="271"/>
      <c r="H26" s="271">
        <f t="shared" si="0"/>
        <v>0</v>
      </c>
      <c r="I26" s="269"/>
      <c r="J26" s="84"/>
      <c r="K26" s="607"/>
      <c r="L26" s="361"/>
    </row>
    <row r="27" spans="1:12" ht="12.75">
      <c r="A27" s="64"/>
      <c r="B27" s="65">
        <v>5</v>
      </c>
      <c r="C27" s="2" t="s">
        <v>681</v>
      </c>
      <c r="D27" s="2"/>
      <c r="E27" s="248">
        <v>39691</v>
      </c>
      <c r="F27" s="248"/>
      <c r="G27" s="271"/>
      <c r="H27" s="271">
        <f t="shared" si="0"/>
        <v>0</v>
      </c>
      <c r="I27" s="269"/>
      <c r="J27" s="84"/>
      <c r="K27" s="607"/>
      <c r="L27" s="361"/>
    </row>
    <row r="28" spans="1:12" ht="13.5" thickBot="1">
      <c r="A28" s="69"/>
      <c r="B28" s="70">
        <v>7</v>
      </c>
      <c r="C28" s="19" t="s">
        <v>682</v>
      </c>
      <c r="D28" s="7"/>
      <c r="E28" s="442"/>
      <c r="F28" s="271"/>
      <c r="G28" s="318"/>
      <c r="H28" s="318">
        <f t="shared" si="0"/>
        <v>0</v>
      </c>
      <c r="I28" s="319"/>
      <c r="J28" s="84"/>
      <c r="K28" s="612"/>
      <c r="L28" s="466"/>
    </row>
    <row r="29" spans="1:12" ht="13.5" thickBot="1">
      <c r="A29" s="72"/>
      <c r="B29" s="73"/>
      <c r="C29" s="9" t="s">
        <v>702</v>
      </c>
      <c r="D29" s="10">
        <f>SUM(D24:D28)</f>
        <v>39486</v>
      </c>
      <c r="E29" s="10">
        <f>SUM(E24:E28)</f>
        <v>46352</v>
      </c>
      <c r="F29" s="10">
        <f aca="true" t="shared" si="4" ref="F29:L29">SUM(F24:F28)</f>
        <v>0</v>
      </c>
      <c r="G29" s="10">
        <f t="shared" si="4"/>
        <v>0</v>
      </c>
      <c r="H29" s="10">
        <f t="shared" si="4"/>
        <v>0</v>
      </c>
      <c r="I29" s="10">
        <f t="shared" si="4"/>
        <v>0</v>
      </c>
      <c r="J29" s="10">
        <f t="shared" si="4"/>
        <v>0</v>
      </c>
      <c r="K29" s="10">
        <f t="shared" si="4"/>
        <v>0</v>
      </c>
      <c r="L29" s="10">
        <f t="shared" si="4"/>
        <v>0</v>
      </c>
    </row>
    <row r="30" spans="1:12" ht="12.75">
      <c r="A30" s="75">
        <v>4</v>
      </c>
      <c r="B30" s="76"/>
      <c r="C30" s="77" t="s">
        <v>714</v>
      </c>
      <c r="D30" s="429"/>
      <c r="E30" s="86"/>
      <c r="F30" s="315"/>
      <c r="G30" s="315"/>
      <c r="H30" s="315">
        <f t="shared" si="0"/>
        <v>0</v>
      </c>
      <c r="I30" s="316"/>
      <c r="J30" s="84"/>
      <c r="K30" s="613"/>
      <c r="L30" s="365"/>
    </row>
    <row r="31" spans="1:12" ht="12.75">
      <c r="A31" s="75"/>
      <c r="B31" s="76">
        <v>1</v>
      </c>
      <c r="C31" s="131" t="s">
        <v>519</v>
      </c>
      <c r="D31" s="429"/>
      <c r="E31" s="86"/>
      <c r="F31" s="341"/>
      <c r="G31" s="341"/>
      <c r="H31" s="341"/>
      <c r="I31" s="342"/>
      <c r="J31" s="84"/>
      <c r="K31" s="607"/>
      <c r="L31" s="361"/>
    </row>
    <row r="32" spans="1:12" ht="12.75">
      <c r="A32" s="75"/>
      <c r="B32" s="76">
        <v>2</v>
      </c>
      <c r="C32" s="131" t="s">
        <v>520</v>
      </c>
      <c r="D32" s="429"/>
      <c r="E32" s="86"/>
      <c r="F32" s="341"/>
      <c r="G32" s="341"/>
      <c r="H32" s="341"/>
      <c r="I32" s="342"/>
      <c r="J32" s="84"/>
      <c r="K32" s="607"/>
      <c r="L32" s="361"/>
    </row>
    <row r="33" spans="1:12" ht="12.75">
      <c r="A33" s="75"/>
      <c r="B33" s="76">
        <v>3</v>
      </c>
      <c r="C33" s="462" t="s">
        <v>518</v>
      </c>
      <c r="D33" s="429"/>
      <c r="E33" s="86">
        <f>SUM(E31:E32)</f>
        <v>0</v>
      </c>
      <c r="F33" s="341"/>
      <c r="G33" s="341"/>
      <c r="H33" s="341"/>
      <c r="I33" s="342"/>
      <c r="J33" s="84"/>
      <c r="K33" s="607"/>
      <c r="L33" s="361"/>
    </row>
    <row r="34" spans="1:12" ht="12.75">
      <c r="A34" s="64"/>
      <c r="B34" s="65">
        <v>4</v>
      </c>
      <c r="C34" s="2" t="s">
        <v>716</v>
      </c>
      <c r="D34" s="427"/>
      <c r="E34" s="6"/>
      <c r="F34" s="6"/>
      <c r="G34" s="271"/>
      <c r="H34" s="271">
        <f t="shared" si="0"/>
        <v>0</v>
      </c>
      <c r="I34" s="269"/>
      <c r="J34" s="84"/>
      <c r="K34" s="607"/>
      <c r="L34" s="361"/>
    </row>
    <row r="35" spans="1:12" ht="12.75">
      <c r="A35" s="64"/>
      <c r="B35" s="65">
        <v>5</v>
      </c>
      <c r="C35" s="2" t="s">
        <v>267</v>
      </c>
      <c r="D35" s="427"/>
      <c r="E35" s="6"/>
      <c r="F35" s="271"/>
      <c r="G35" s="271"/>
      <c r="H35" s="271">
        <f t="shared" si="0"/>
        <v>0</v>
      </c>
      <c r="I35" s="269"/>
      <c r="J35" s="84"/>
      <c r="K35" s="607"/>
      <c r="L35" s="361"/>
    </row>
    <row r="36" spans="1:12" ht="12.75">
      <c r="A36" s="64"/>
      <c r="B36" s="65">
        <v>6</v>
      </c>
      <c r="C36" s="2" t="s">
        <v>123</v>
      </c>
      <c r="D36" s="427"/>
      <c r="E36" s="6"/>
      <c r="F36" s="271"/>
      <c r="G36" s="271"/>
      <c r="H36" s="271">
        <f t="shared" si="0"/>
        <v>0</v>
      </c>
      <c r="I36" s="269"/>
      <c r="J36" s="84"/>
      <c r="K36" s="607"/>
      <c r="L36" s="361"/>
    </row>
    <row r="37" spans="1:12" ht="12.75">
      <c r="A37" s="64"/>
      <c r="B37" s="65">
        <v>7</v>
      </c>
      <c r="C37" s="2" t="s">
        <v>124</v>
      </c>
      <c r="D37" s="427"/>
      <c r="E37" s="6"/>
      <c r="F37" s="271"/>
      <c r="G37" s="271"/>
      <c r="H37" s="271">
        <f t="shared" si="0"/>
        <v>0</v>
      </c>
      <c r="I37" s="269"/>
      <c r="J37" s="84"/>
      <c r="K37" s="607"/>
      <c r="L37" s="361"/>
    </row>
    <row r="38" spans="1:12" ht="12.75">
      <c r="A38" s="64"/>
      <c r="B38" s="65"/>
      <c r="C38" s="87" t="s">
        <v>125</v>
      </c>
      <c r="D38" s="430"/>
      <c r="E38" s="88">
        <f>SUM(E36:E37)</f>
        <v>0</v>
      </c>
      <c r="F38" s="274">
        <v>0</v>
      </c>
      <c r="G38" s="274">
        <f>SUM(G36:G37)</f>
        <v>0</v>
      </c>
      <c r="H38" s="274">
        <f t="shared" si="0"/>
        <v>0</v>
      </c>
      <c r="I38" s="322">
        <f>SUM(I36:I37)</f>
        <v>0</v>
      </c>
      <c r="J38" s="84"/>
      <c r="K38" s="607"/>
      <c r="L38" s="361"/>
    </row>
    <row r="39" spans="1:12" ht="12.75">
      <c r="A39" s="64"/>
      <c r="B39" s="65">
        <v>8</v>
      </c>
      <c r="C39" s="2" t="s">
        <v>720</v>
      </c>
      <c r="D39" s="427"/>
      <c r="E39" s="6"/>
      <c r="F39" s="271"/>
      <c r="G39" s="271"/>
      <c r="H39" s="271">
        <f t="shared" si="0"/>
        <v>0</v>
      </c>
      <c r="I39" s="269"/>
      <c r="J39" s="84"/>
      <c r="K39" s="607"/>
      <c r="L39" s="361"/>
    </row>
    <row r="40" spans="1:12" ht="12.75">
      <c r="A40" s="64"/>
      <c r="B40" s="65"/>
      <c r="C40" s="5" t="s">
        <v>722</v>
      </c>
      <c r="D40" s="426"/>
      <c r="E40" s="6">
        <f>SUM(E38:E39)</f>
        <v>0</v>
      </c>
      <c r="F40" s="271">
        <v>0</v>
      </c>
      <c r="G40" s="271">
        <f>SUM(G38:G39)</f>
        <v>0</v>
      </c>
      <c r="H40" s="271">
        <f t="shared" si="0"/>
        <v>0</v>
      </c>
      <c r="I40" s="269">
        <f>SUM(I38:I39)</f>
        <v>0</v>
      </c>
      <c r="J40" s="84"/>
      <c r="K40" s="607"/>
      <c r="L40" s="361"/>
    </row>
    <row r="41" spans="1:12" ht="12.75">
      <c r="A41" s="64"/>
      <c r="B41" s="65">
        <v>9</v>
      </c>
      <c r="C41" s="2" t="s">
        <v>724</v>
      </c>
      <c r="D41" s="427"/>
      <c r="E41" s="6"/>
      <c r="F41" s="271"/>
      <c r="G41" s="271"/>
      <c r="H41" s="271">
        <f t="shared" si="0"/>
        <v>0</v>
      </c>
      <c r="I41" s="269"/>
      <c r="J41" s="84"/>
      <c r="K41" s="607"/>
      <c r="L41" s="361"/>
    </row>
    <row r="42" spans="1:12" ht="12.75">
      <c r="A42" s="64"/>
      <c r="B42" s="65"/>
      <c r="C42" s="87" t="s">
        <v>126</v>
      </c>
      <c r="D42" s="430"/>
      <c r="E42" s="88">
        <f>E34+E35+E40+E41</f>
        <v>0</v>
      </c>
      <c r="F42" s="274">
        <f>F34+F35+F40+F41</f>
        <v>0</v>
      </c>
      <c r="G42" s="274">
        <f>G34+G35+G40+G41</f>
        <v>0</v>
      </c>
      <c r="H42" s="274">
        <f t="shared" si="0"/>
        <v>0</v>
      </c>
      <c r="I42" s="322">
        <f>I34+I35+I40+I41</f>
        <v>0</v>
      </c>
      <c r="J42" s="84"/>
      <c r="K42" s="607"/>
      <c r="L42" s="361"/>
    </row>
    <row r="43" spans="1:12" ht="12.75">
      <c r="A43" s="64"/>
      <c r="B43" s="65">
        <v>10</v>
      </c>
      <c r="C43" s="2" t="s">
        <v>728</v>
      </c>
      <c r="D43" s="427"/>
      <c r="E43" s="6"/>
      <c r="F43" s="271"/>
      <c r="G43" s="271"/>
      <c r="H43" s="271">
        <f t="shared" si="0"/>
        <v>0</v>
      </c>
      <c r="I43" s="269"/>
      <c r="J43" s="84"/>
      <c r="K43" s="607"/>
      <c r="L43" s="361"/>
    </row>
    <row r="44" spans="1:12" ht="12.75">
      <c r="A44" s="64"/>
      <c r="B44" s="65">
        <v>11</v>
      </c>
      <c r="C44" s="2" t="s">
        <v>730</v>
      </c>
      <c r="D44" s="2"/>
      <c r="E44" s="248">
        <v>8226</v>
      </c>
      <c r="F44" s="248"/>
      <c r="G44" s="271"/>
      <c r="H44" s="271">
        <f t="shared" si="0"/>
        <v>0</v>
      </c>
      <c r="I44" s="269"/>
      <c r="J44" s="84"/>
      <c r="K44" s="607"/>
      <c r="L44" s="361"/>
    </row>
    <row r="45" spans="1:12" ht="12.75">
      <c r="A45" s="64"/>
      <c r="B45" s="65">
        <v>12</v>
      </c>
      <c r="C45" s="2" t="s">
        <v>733</v>
      </c>
      <c r="D45" s="2"/>
      <c r="E45" s="248"/>
      <c r="F45" s="271"/>
      <c r="G45" s="271"/>
      <c r="H45" s="271">
        <f t="shared" si="0"/>
        <v>0</v>
      </c>
      <c r="I45" s="269"/>
      <c r="J45" s="84"/>
      <c r="K45" s="607"/>
      <c r="L45" s="361"/>
    </row>
    <row r="46" spans="1:12" ht="13.5" thickBot="1">
      <c r="A46" s="69"/>
      <c r="B46" s="70"/>
      <c r="C46" s="89" t="s">
        <v>735</v>
      </c>
      <c r="D46" s="431"/>
      <c r="E46" s="90">
        <f>SUM(E44:E45)</f>
        <v>8226</v>
      </c>
      <c r="F46" s="90">
        <f aca="true" t="shared" si="5" ref="F46:L46">SUM(F44:F45)</f>
        <v>0</v>
      </c>
      <c r="G46" s="90">
        <f t="shared" si="5"/>
        <v>0</v>
      </c>
      <c r="H46" s="90">
        <f t="shared" si="5"/>
        <v>0</v>
      </c>
      <c r="I46" s="90">
        <f t="shared" si="5"/>
        <v>0</v>
      </c>
      <c r="J46" s="90">
        <f t="shared" si="5"/>
        <v>0</v>
      </c>
      <c r="K46" s="90">
        <f t="shared" si="5"/>
        <v>0</v>
      </c>
      <c r="L46" s="90">
        <f t="shared" si="5"/>
        <v>0</v>
      </c>
    </row>
    <row r="47" spans="1:12" ht="13.5" thickBot="1">
      <c r="A47" s="72"/>
      <c r="B47" s="73"/>
      <c r="C47" s="9" t="s">
        <v>714</v>
      </c>
      <c r="D47" s="10">
        <f>D42+D43+D46</f>
        <v>0</v>
      </c>
      <c r="E47" s="10">
        <f>E33+E42+E43+E46</f>
        <v>8226</v>
      </c>
      <c r="F47" s="10">
        <f aca="true" t="shared" si="6" ref="F47:L47">F33+F42+F43+F46</f>
        <v>0</v>
      </c>
      <c r="G47" s="10">
        <f t="shared" si="6"/>
        <v>0</v>
      </c>
      <c r="H47" s="10">
        <f t="shared" si="6"/>
        <v>0</v>
      </c>
      <c r="I47" s="10">
        <f t="shared" si="6"/>
        <v>0</v>
      </c>
      <c r="J47" s="10">
        <f t="shared" si="6"/>
        <v>0</v>
      </c>
      <c r="K47" s="10">
        <f t="shared" si="6"/>
        <v>0</v>
      </c>
      <c r="L47" s="10">
        <f t="shared" si="6"/>
        <v>0</v>
      </c>
    </row>
    <row r="48" spans="1:12" ht="12.75">
      <c r="A48" s="75"/>
      <c r="B48" s="76"/>
      <c r="C48" s="131"/>
      <c r="D48" s="432"/>
      <c r="E48" s="86"/>
      <c r="F48" s="315"/>
      <c r="G48" s="315"/>
      <c r="H48" s="315"/>
      <c r="I48" s="316"/>
      <c r="J48" s="84"/>
      <c r="K48" s="614"/>
      <c r="L48" s="359"/>
    </row>
    <row r="49" spans="1:12" ht="16.5" thickBot="1">
      <c r="A49" s="277"/>
      <c r="B49" s="278"/>
      <c r="C49" s="279" t="s">
        <v>268</v>
      </c>
      <c r="D49" s="298">
        <f>D16+D22+D29+D47</f>
        <v>52724</v>
      </c>
      <c r="E49" s="298">
        <f>E16+E22+E29+E47</f>
        <v>54578</v>
      </c>
      <c r="F49" s="298">
        <f aca="true" t="shared" si="7" ref="F49:L49">F16+F22+F29+F47</f>
        <v>0</v>
      </c>
      <c r="G49" s="298">
        <f t="shared" si="7"/>
        <v>0</v>
      </c>
      <c r="H49" s="298">
        <f t="shared" si="7"/>
        <v>0</v>
      </c>
      <c r="I49" s="298">
        <f t="shared" si="7"/>
        <v>0</v>
      </c>
      <c r="J49" s="298">
        <f t="shared" si="7"/>
        <v>0</v>
      </c>
      <c r="K49" s="298">
        <f t="shared" si="7"/>
        <v>0</v>
      </c>
      <c r="L49" s="298">
        <f t="shared" si="7"/>
        <v>0</v>
      </c>
    </row>
    <row r="50" spans="1:12" ht="16.5" thickBot="1">
      <c r="A50" s="281"/>
      <c r="B50" s="282"/>
      <c r="C50" s="283" t="s">
        <v>130</v>
      </c>
      <c r="D50" s="373"/>
      <c r="E50" s="284"/>
      <c r="F50" s="285"/>
      <c r="G50" s="285"/>
      <c r="H50" s="285"/>
      <c r="I50" s="329"/>
      <c r="J50" s="84"/>
      <c r="K50" s="487"/>
      <c r="L50" s="366"/>
    </row>
    <row r="51" spans="1:12" ht="13.5" thickBot="1">
      <c r="A51" s="287">
        <v>5</v>
      </c>
      <c r="B51" s="288"/>
      <c r="C51" s="154" t="s">
        <v>269</v>
      </c>
      <c r="D51" s="155">
        <f>SUM(D52:D54)</f>
        <v>52724</v>
      </c>
      <c r="E51" s="155">
        <f>SUM(E52:E54)</f>
        <v>54578</v>
      </c>
      <c r="F51" s="155">
        <f aca="true" t="shared" si="8" ref="F51:L51">SUM(F52:F54)</f>
        <v>0</v>
      </c>
      <c r="G51" s="155">
        <f t="shared" si="8"/>
        <v>0</v>
      </c>
      <c r="H51" s="155">
        <f t="shared" si="8"/>
        <v>0</v>
      </c>
      <c r="I51" s="155">
        <f t="shared" si="8"/>
        <v>0</v>
      </c>
      <c r="J51" s="155">
        <f t="shared" si="8"/>
        <v>0</v>
      </c>
      <c r="K51" s="155">
        <f t="shared" si="8"/>
        <v>0</v>
      </c>
      <c r="L51" s="155">
        <f t="shared" si="8"/>
        <v>0</v>
      </c>
    </row>
    <row r="52" spans="1:12" ht="12.75">
      <c r="A52" s="289"/>
      <c r="B52" s="290">
        <v>1</v>
      </c>
      <c r="C52" s="291" t="s">
        <v>58</v>
      </c>
      <c r="D52" s="433">
        <v>20212</v>
      </c>
      <c r="E52" s="334">
        <v>47224</v>
      </c>
      <c r="F52" s="334"/>
      <c r="G52" s="315"/>
      <c r="H52" s="315">
        <f aca="true" t="shared" si="9" ref="H52:H64">SUM(F52:G52)</f>
        <v>0</v>
      </c>
      <c r="I52" s="316"/>
      <c r="J52" s="84"/>
      <c r="K52" s="614"/>
      <c r="L52" s="359"/>
    </row>
    <row r="53" spans="1:12" ht="12.75">
      <c r="A53" s="250"/>
      <c r="B53" s="251">
        <v>2</v>
      </c>
      <c r="C53" s="262" t="s">
        <v>29</v>
      </c>
      <c r="D53" s="433">
        <v>5325</v>
      </c>
      <c r="E53" s="334">
        <v>3660</v>
      </c>
      <c r="F53" s="334"/>
      <c r="G53" s="271"/>
      <c r="H53" s="271">
        <f t="shared" si="9"/>
        <v>0</v>
      </c>
      <c r="I53" s="269"/>
      <c r="J53" s="84"/>
      <c r="K53" s="607"/>
      <c r="L53" s="361"/>
    </row>
    <row r="54" spans="1:12" ht="13.5" thickBot="1">
      <c r="A54" s="250"/>
      <c r="B54" s="251">
        <v>3</v>
      </c>
      <c r="C54" s="262" t="s">
        <v>60</v>
      </c>
      <c r="D54" s="433">
        <v>27187</v>
      </c>
      <c r="E54" s="334">
        <v>3694</v>
      </c>
      <c r="F54" s="334"/>
      <c r="G54" s="271"/>
      <c r="H54" s="271">
        <f t="shared" si="9"/>
        <v>0</v>
      </c>
      <c r="I54" s="269"/>
      <c r="J54" s="84"/>
      <c r="K54" s="615"/>
      <c r="L54" s="358"/>
    </row>
    <row r="55" spans="1:12" ht="12.75">
      <c r="A55" s="337">
        <v>6</v>
      </c>
      <c r="B55" s="354"/>
      <c r="C55" s="355" t="s">
        <v>270</v>
      </c>
      <c r="D55" s="340">
        <f>SUM(D56:D60)</f>
        <v>0</v>
      </c>
      <c r="E55" s="340">
        <f>SUM(E56:E60)</f>
        <v>0</v>
      </c>
      <c r="F55" s="340">
        <f aca="true" t="shared" si="10" ref="F55:L55">SUM(F56:F60)</f>
        <v>0</v>
      </c>
      <c r="G55" s="340">
        <f t="shared" si="10"/>
        <v>0</v>
      </c>
      <c r="H55" s="340">
        <f t="shared" si="10"/>
        <v>0</v>
      </c>
      <c r="I55" s="340">
        <f t="shared" si="10"/>
        <v>0</v>
      </c>
      <c r="J55" s="340">
        <f t="shared" si="10"/>
        <v>0</v>
      </c>
      <c r="K55" s="340">
        <f t="shared" si="10"/>
        <v>0</v>
      </c>
      <c r="L55" s="340">
        <f t="shared" si="10"/>
        <v>0</v>
      </c>
    </row>
    <row r="56" spans="1:12" ht="12.75">
      <c r="A56" s="250"/>
      <c r="B56" s="357">
        <v>1</v>
      </c>
      <c r="C56" s="262" t="s">
        <v>679</v>
      </c>
      <c r="D56" s="433"/>
      <c r="E56" s="334"/>
      <c r="F56" s="271"/>
      <c r="G56" s="341"/>
      <c r="H56" s="341">
        <f t="shared" si="9"/>
        <v>0</v>
      </c>
      <c r="I56" s="363"/>
      <c r="J56" s="84"/>
      <c r="K56" s="607"/>
      <c r="L56" s="361"/>
    </row>
    <row r="57" spans="1:12" ht="12.75">
      <c r="A57" s="289"/>
      <c r="B57" s="290">
        <v>2</v>
      </c>
      <c r="C57" s="291" t="s">
        <v>680</v>
      </c>
      <c r="D57" s="433"/>
      <c r="E57" s="334"/>
      <c r="F57" s="271"/>
      <c r="G57" s="341"/>
      <c r="H57" s="341">
        <f t="shared" si="9"/>
        <v>0</v>
      </c>
      <c r="I57" s="342"/>
      <c r="J57" s="84"/>
      <c r="K57" s="607"/>
      <c r="L57" s="361"/>
    </row>
    <row r="58" spans="1:12" ht="12.75">
      <c r="A58" s="289"/>
      <c r="B58" s="290">
        <v>3</v>
      </c>
      <c r="C58" s="55" t="s">
        <v>271</v>
      </c>
      <c r="D58" s="102"/>
      <c r="E58" s="334"/>
      <c r="F58" s="271"/>
      <c r="G58" s="341"/>
      <c r="H58" s="341">
        <f t="shared" si="9"/>
        <v>0</v>
      </c>
      <c r="I58" s="342"/>
      <c r="J58" s="438"/>
      <c r="K58" s="607"/>
      <c r="L58" s="361"/>
    </row>
    <row r="59" spans="1:12" ht="12.75">
      <c r="A59" s="292"/>
      <c r="B59" s="293">
        <v>4</v>
      </c>
      <c r="C59" s="193" t="s">
        <v>678</v>
      </c>
      <c r="D59" s="435"/>
      <c r="E59" s="334"/>
      <c r="F59" s="341"/>
      <c r="G59" s="271"/>
      <c r="H59" s="271"/>
      <c r="I59" s="345"/>
      <c r="J59" s="84"/>
      <c r="K59" s="487"/>
      <c r="L59" s="366"/>
    </row>
    <row r="60" spans="1:12" ht="13.5" thickBot="1">
      <c r="A60" s="294"/>
      <c r="B60" s="295">
        <v>5</v>
      </c>
      <c r="C60" s="296" t="s">
        <v>675</v>
      </c>
      <c r="D60" s="434"/>
      <c r="E60" s="334"/>
      <c r="F60" s="334"/>
      <c r="G60" s="334"/>
      <c r="H60" s="334"/>
      <c r="I60" s="334">
        <f>SUM(I61:I63)</f>
        <v>0</v>
      </c>
      <c r="K60" s="608"/>
      <c r="L60" s="358"/>
    </row>
    <row r="61" spans="1:12" ht="13.5" thickBot="1">
      <c r="A61" s="287">
        <v>7</v>
      </c>
      <c r="B61" s="288"/>
      <c r="C61" s="154" t="s">
        <v>272</v>
      </c>
      <c r="D61" s="155">
        <f>SUM(D62:D64)</f>
        <v>0</v>
      </c>
      <c r="E61" s="155">
        <f>SUM(E62:E64)</f>
        <v>0</v>
      </c>
      <c r="F61" s="155">
        <f aca="true" t="shared" si="11" ref="F61:L61">SUM(F62:F64)</f>
        <v>0</v>
      </c>
      <c r="G61" s="155">
        <f t="shared" si="11"/>
        <v>0</v>
      </c>
      <c r="H61" s="155">
        <f t="shared" si="11"/>
        <v>0</v>
      </c>
      <c r="I61" s="155">
        <f t="shared" si="11"/>
        <v>0</v>
      </c>
      <c r="J61" s="155">
        <f t="shared" si="11"/>
        <v>0</v>
      </c>
      <c r="K61" s="155">
        <f t="shared" si="11"/>
        <v>0</v>
      </c>
      <c r="L61" s="155">
        <f t="shared" si="11"/>
        <v>0</v>
      </c>
    </row>
    <row r="62" spans="1:12" ht="12.75">
      <c r="A62" s="289"/>
      <c r="B62" s="290">
        <v>1</v>
      </c>
      <c r="C62" s="291" t="s">
        <v>136</v>
      </c>
      <c r="D62" s="433"/>
      <c r="E62" s="334"/>
      <c r="F62" s="334"/>
      <c r="G62" s="315"/>
      <c r="H62" s="315">
        <f t="shared" si="9"/>
        <v>0</v>
      </c>
      <c r="I62" s="359"/>
      <c r="K62" s="616"/>
      <c r="L62" s="365"/>
    </row>
    <row r="63" spans="1:12" ht="13.5" thickBot="1">
      <c r="A63" s="292"/>
      <c r="B63" s="293">
        <v>2</v>
      </c>
      <c r="C63" s="193" t="s">
        <v>170</v>
      </c>
      <c r="D63" s="434"/>
      <c r="E63" s="464"/>
      <c r="F63" s="271"/>
      <c r="G63" s="271"/>
      <c r="H63" s="271"/>
      <c r="I63" s="673"/>
      <c r="K63" s="669"/>
      <c r="L63" s="366"/>
    </row>
    <row r="64" spans="1:12" ht="13.5" thickBot="1">
      <c r="A64" s="252"/>
      <c r="B64" s="253">
        <v>3</v>
      </c>
      <c r="C64" s="467" t="s">
        <v>137</v>
      </c>
      <c r="D64" s="468"/>
      <c r="E64" s="469"/>
      <c r="F64" s="713"/>
      <c r="G64" s="272"/>
      <c r="H64" s="272">
        <f t="shared" si="9"/>
        <v>0</v>
      </c>
      <c r="I64" s="673"/>
      <c r="K64" s="608"/>
      <c r="L64" s="358"/>
    </row>
    <row r="65" spans="1:12" ht="13.5" thickBot="1">
      <c r="A65" s="472">
        <v>8</v>
      </c>
      <c r="B65" s="473"/>
      <c r="C65" s="184" t="s">
        <v>524</v>
      </c>
      <c r="D65" s="474"/>
      <c r="E65" s="475">
        <f>SUM(E66:E67)</f>
        <v>0</v>
      </c>
      <c r="F65" s="475">
        <f aca="true" t="shared" si="12" ref="F65:L65">SUM(F66:F67)</f>
        <v>0</v>
      </c>
      <c r="G65" s="475">
        <f t="shared" si="12"/>
        <v>0</v>
      </c>
      <c r="H65" s="475">
        <f t="shared" si="12"/>
        <v>0</v>
      </c>
      <c r="I65" s="475">
        <f t="shared" si="12"/>
        <v>0</v>
      </c>
      <c r="J65" s="475">
        <f t="shared" si="12"/>
        <v>0</v>
      </c>
      <c r="K65" s="475">
        <f t="shared" si="12"/>
        <v>0</v>
      </c>
      <c r="L65" s="475">
        <f t="shared" si="12"/>
        <v>0</v>
      </c>
    </row>
    <row r="66" spans="1:12" ht="12.75">
      <c r="A66" s="292"/>
      <c r="B66" s="293">
        <v>1</v>
      </c>
      <c r="C66" s="193" t="s">
        <v>525</v>
      </c>
      <c r="D66" s="482"/>
      <c r="E66" s="483"/>
      <c r="F66" s="318"/>
      <c r="G66" s="465"/>
      <c r="H66" s="465"/>
      <c r="I66" s="466"/>
      <c r="K66" s="616"/>
      <c r="L66" s="365"/>
    </row>
    <row r="67" spans="1:12" ht="12.75">
      <c r="A67" s="294"/>
      <c r="B67" s="295">
        <v>2</v>
      </c>
      <c r="C67" s="176" t="s">
        <v>526</v>
      </c>
      <c r="D67" s="434"/>
      <c r="E67" s="464"/>
      <c r="F67" s="318"/>
      <c r="G67" s="465"/>
      <c r="H67" s="465"/>
      <c r="I67" s="466"/>
      <c r="K67" s="609"/>
      <c r="L67" s="361"/>
    </row>
    <row r="68" spans="1:12" ht="16.5" thickBot="1">
      <c r="A68" s="277"/>
      <c r="B68" s="278"/>
      <c r="C68" s="279" t="s">
        <v>273</v>
      </c>
      <c r="D68" s="298">
        <f>D51+D55+D61</f>
        <v>52724</v>
      </c>
      <c r="E68" s="298">
        <f>E51+E55+E61+E65</f>
        <v>54578</v>
      </c>
      <c r="F68" s="298">
        <f aca="true" t="shared" si="13" ref="F68:L68">F51+F55+F61+F65</f>
        <v>0</v>
      </c>
      <c r="G68" s="298">
        <f t="shared" si="13"/>
        <v>0</v>
      </c>
      <c r="H68" s="298">
        <f t="shared" si="13"/>
        <v>0</v>
      </c>
      <c r="I68" s="298">
        <f t="shared" si="13"/>
        <v>0</v>
      </c>
      <c r="J68" s="298">
        <f t="shared" si="13"/>
        <v>0</v>
      </c>
      <c r="K68" s="298">
        <f t="shared" si="13"/>
        <v>0</v>
      </c>
      <c r="L68" s="298">
        <f t="shared" si="13"/>
        <v>0</v>
      </c>
    </row>
    <row r="69" ht="12.75">
      <c r="G69" s="297">
        <f>G49-G68</f>
        <v>0</v>
      </c>
    </row>
    <row r="70" spans="1:5" ht="16.5" hidden="1" thickBot="1">
      <c r="A70" s="107" t="s">
        <v>274</v>
      </c>
      <c r="B70" s="108"/>
      <c r="C70" s="109"/>
      <c r="D70" s="254"/>
      <c r="E70" s="362">
        <v>15</v>
      </c>
    </row>
    <row r="71" ht="12.75">
      <c r="E71" s="297">
        <f>E49-E68</f>
        <v>0</v>
      </c>
    </row>
  </sheetData>
  <sheetProtection/>
  <printOptions horizontalCentered="1"/>
  <pageMargins left="0.5905511811023623" right="0.5905511811023623" top="0.7874015748031497" bottom="0.7874015748031497" header="0" footer="0"/>
  <pageSetup firstPageNumber="26" useFirstPageNumber="1" fitToHeight="1" fitToWidth="1" horizontalDpi="600" verticalDpi="600" orientation="portrait" paperSize="9" scale="76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1"/>
  <sheetViews>
    <sheetView zoomScalePageLayoutView="0" workbookViewId="0" topLeftCell="A1">
      <selection activeCell="E74" sqref="E74"/>
    </sheetView>
  </sheetViews>
  <sheetFormatPr defaultColWidth="9.140625" defaultRowHeight="12.75"/>
  <cols>
    <col min="1" max="1" width="10.00390625" style="246" customWidth="1"/>
    <col min="2" max="2" width="9.140625" style="246" customWidth="1"/>
    <col min="3" max="3" width="60.140625" style="246" customWidth="1"/>
    <col min="4" max="4" width="14.57421875" style="246" hidden="1" customWidth="1"/>
    <col min="5" max="5" width="10.28125" style="246" customWidth="1"/>
    <col min="6" max="6" width="11.28125" style="246" hidden="1" customWidth="1"/>
    <col min="7" max="7" width="12.140625" style="246" hidden="1" customWidth="1"/>
    <col min="8" max="8" width="11.28125" style="246" hidden="1" customWidth="1"/>
    <col min="9" max="9" width="10.7109375" style="246" hidden="1" customWidth="1"/>
    <col min="10" max="10" width="9.140625" style="246" hidden="1" customWidth="1"/>
    <col min="11" max="16384" width="9.140625" style="246" customWidth="1"/>
  </cols>
  <sheetData>
    <row r="2" spans="1:9" ht="16.5" thickBot="1">
      <c r="A2" s="1" t="s">
        <v>295</v>
      </c>
      <c r="E2" s="36"/>
      <c r="G2" s="786" t="s">
        <v>471</v>
      </c>
      <c r="I2" s="264" t="s">
        <v>289</v>
      </c>
    </row>
    <row r="3" spans="1:11" ht="15.75">
      <c r="A3" s="37" t="s">
        <v>109</v>
      </c>
      <c r="B3" s="38"/>
      <c r="C3" s="39" t="s">
        <v>946</v>
      </c>
      <c r="D3" s="424"/>
      <c r="E3" s="40" t="s">
        <v>175</v>
      </c>
      <c r="F3" s="84"/>
      <c r="G3" s="84"/>
      <c r="H3" s="84"/>
      <c r="I3" s="84"/>
      <c r="J3" s="84"/>
      <c r="K3" s="84"/>
    </row>
    <row r="4" spans="1:11" ht="16.5" thickBot="1">
      <c r="A4" s="42" t="s">
        <v>111</v>
      </c>
      <c r="B4" s="43"/>
      <c r="C4" s="265" t="s">
        <v>433</v>
      </c>
      <c r="D4" s="369"/>
      <c r="E4" s="299" t="s">
        <v>298</v>
      </c>
      <c r="F4" s="84"/>
      <c r="G4" s="84"/>
      <c r="H4" s="84"/>
      <c r="I4" s="84"/>
      <c r="J4" s="84"/>
      <c r="K4" s="84"/>
    </row>
    <row r="5" spans="1:11" ht="15.75" thickBot="1">
      <c r="A5" s="45"/>
      <c r="B5" s="45"/>
      <c r="C5" s="45"/>
      <c r="D5" s="45"/>
      <c r="E5" s="46" t="s">
        <v>113</v>
      </c>
      <c r="F5" s="84"/>
      <c r="G5" s="84"/>
      <c r="H5" s="84"/>
      <c r="I5" s="84"/>
      <c r="J5" s="84"/>
      <c r="K5" s="84"/>
    </row>
    <row r="6" spans="1:12" ht="63">
      <c r="A6" s="266" t="s">
        <v>114</v>
      </c>
      <c r="B6" s="267" t="s">
        <v>115</v>
      </c>
      <c r="C6" s="49" t="s">
        <v>116</v>
      </c>
      <c r="D6" s="370" t="s">
        <v>506</v>
      </c>
      <c r="E6" s="50" t="s">
        <v>933</v>
      </c>
      <c r="F6" s="51" t="s">
        <v>872</v>
      </c>
      <c r="G6" s="301" t="s">
        <v>564</v>
      </c>
      <c r="H6" s="301" t="s">
        <v>646</v>
      </c>
      <c r="I6" s="301" t="s">
        <v>390</v>
      </c>
      <c r="J6" s="84"/>
      <c r="K6" s="47" t="s">
        <v>47</v>
      </c>
      <c r="L6" s="53" t="s">
        <v>48</v>
      </c>
    </row>
    <row r="7" spans="1:12" ht="15.75">
      <c r="A7" s="64"/>
      <c r="B7" s="65"/>
      <c r="C7" s="143" t="s">
        <v>118</v>
      </c>
      <c r="D7" s="425"/>
      <c r="E7" s="66"/>
      <c r="F7" s="269"/>
      <c r="G7" s="269"/>
      <c r="H7" s="269"/>
      <c r="I7" s="269"/>
      <c r="J7" s="84"/>
      <c r="K7" s="607"/>
      <c r="L7" s="361"/>
    </row>
    <row r="8" spans="1:12" ht="12.75">
      <c r="A8" s="64">
        <v>1</v>
      </c>
      <c r="B8" s="65"/>
      <c r="C8" s="5" t="s">
        <v>649</v>
      </c>
      <c r="D8" s="426"/>
      <c r="E8" s="66"/>
      <c r="F8" s="269"/>
      <c r="G8" s="269"/>
      <c r="H8" s="269"/>
      <c r="I8" s="269"/>
      <c r="J8" s="84"/>
      <c r="K8" s="607"/>
      <c r="L8" s="361"/>
    </row>
    <row r="9" spans="1:12" ht="12.75">
      <c r="A9" s="64"/>
      <c r="B9" s="65">
        <v>1</v>
      </c>
      <c r="C9" s="2" t="s">
        <v>686</v>
      </c>
      <c r="D9" s="427"/>
      <c r="E9" s="6"/>
      <c r="F9" s="6"/>
      <c r="G9" s="269"/>
      <c r="H9" s="269">
        <f aca="true" t="shared" si="0" ref="H9:H45">SUM(F9:G9)</f>
        <v>0</v>
      </c>
      <c r="I9" s="269"/>
      <c r="J9" s="84"/>
      <c r="K9" s="607"/>
      <c r="L9" s="361"/>
    </row>
    <row r="10" spans="1:12" ht="12.75">
      <c r="A10" s="64"/>
      <c r="B10" s="65">
        <v>2</v>
      </c>
      <c r="C10" s="2" t="s">
        <v>695</v>
      </c>
      <c r="D10" s="2"/>
      <c r="E10" s="248">
        <v>18018</v>
      </c>
      <c r="F10" s="248"/>
      <c r="G10" s="271"/>
      <c r="H10" s="271">
        <f t="shared" si="0"/>
        <v>0</v>
      </c>
      <c r="I10" s="269"/>
      <c r="J10" s="84"/>
      <c r="K10" s="607"/>
      <c r="L10" s="361"/>
    </row>
    <row r="11" spans="1:12" ht="12.75">
      <c r="A11" s="64"/>
      <c r="B11" s="65">
        <v>3</v>
      </c>
      <c r="C11" s="2" t="s">
        <v>653</v>
      </c>
      <c r="D11" s="2"/>
      <c r="E11" s="248">
        <v>4865</v>
      </c>
      <c r="F11" s="248"/>
      <c r="G11" s="271"/>
      <c r="H11" s="271">
        <f t="shared" si="0"/>
        <v>0</v>
      </c>
      <c r="I11" s="269"/>
      <c r="J11" s="84"/>
      <c r="K11" s="607"/>
      <c r="L11" s="361"/>
    </row>
    <row r="12" spans="1:12" ht="12.75">
      <c r="A12" s="64"/>
      <c r="B12" s="65">
        <v>4</v>
      </c>
      <c r="C12" s="2" t="s">
        <v>655</v>
      </c>
      <c r="D12" s="2"/>
      <c r="E12" s="248"/>
      <c r="F12" s="271"/>
      <c r="G12" s="271"/>
      <c r="H12" s="271">
        <f t="shared" si="0"/>
        <v>0</v>
      </c>
      <c r="I12" s="269"/>
      <c r="J12" s="84"/>
      <c r="K12" s="607"/>
      <c r="L12" s="361"/>
    </row>
    <row r="13" spans="1:12" ht="12.75">
      <c r="A13" s="64"/>
      <c r="B13" s="65">
        <v>5</v>
      </c>
      <c r="C13" s="2" t="s">
        <v>683</v>
      </c>
      <c r="D13" s="2"/>
      <c r="E13" s="248"/>
      <c r="F13" s="271"/>
      <c r="G13" s="271"/>
      <c r="H13" s="271">
        <f t="shared" si="0"/>
        <v>0</v>
      </c>
      <c r="I13" s="269"/>
      <c r="J13" s="84"/>
      <c r="K13" s="607"/>
      <c r="L13" s="361"/>
    </row>
    <row r="14" spans="1:12" ht="12.75">
      <c r="A14" s="64"/>
      <c r="B14" s="65"/>
      <c r="C14" s="5" t="s">
        <v>658</v>
      </c>
      <c r="D14" s="3">
        <f>SUM(D9:D13)</f>
        <v>0</v>
      </c>
      <c r="E14" s="248">
        <f>SUM(E9:E13)</f>
        <v>22883</v>
      </c>
      <c r="F14" s="248">
        <f aca="true" t="shared" si="1" ref="F14:L14">SUM(F9:F13)</f>
        <v>0</v>
      </c>
      <c r="G14" s="248">
        <f t="shared" si="1"/>
        <v>0</v>
      </c>
      <c r="H14" s="248">
        <f t="shared" si="1"/>
        <v>0</v>
      </c>
      <c r="I14" s="248">
        <f t="shared" si="1"/>
        <v>0</v>
      </c>
      <c r="J14" s="248">
        <f t="shared" si="1"/>
        <v>0</v>
      </c>
      <c r="K14" s="248">
        <f t="shared" si="1"/>
        <v>0</v>
      </c>
      <c r="L14" s="248">
        <f t="shared" si="1"/>
        <v>0</v>
      </c>
    </row>
    <row r="15" spans="1:12" ht="13.5" thickBot="1">
      <c r="A15" s="69"/>
      <c r="B15" s="70">
        <v>7</v>
      </c>
      <c r="C15" s="19" t="s">
        <v>660</v>
      </c>
      <c r="D15" s="428"/>
      <c r="E15" s="71"/>
      <c r="F15" s="272"/>
      <c r="G15" s="272"/>
      <c r="H15" s="272">
        <f t="shared" si="0"/>
        <v>0</v>
      </c>
      <c r="I15" s="309"/>
      <c r="J15" s="84"/>
      <c r="K15" s="612"/>
      <c r="L15" s="466"/>
    </row>
    <row r="16" spans="1:12" ht="13.5" thickBot="1">
      <c r="A16" s="72"/>
      <c r="B16" s="73"/>
      <c r="C16" s="9" t="s">
        <v>119</v>
      </c>
      <c r="D16" s="10">
        <f>SUM(D14:D15)</f>
        <v>0</v>
      </c>
      <c r="E16" s="10">
        <f>SUM(E14:E15)</f>
        <v>22883</v>
      </c>
      <c r="F16" s="10">
        <f aca="true" t="shared" si="2" ref="F16:L16">SUM(F14:F15)</f>
        <v>0</v>
      </c>
      <c r="G16" s="10">
        <f t="shared" si="2"/>
        <v>0</v>
      </c>
      <c r="H16" s="10">
        <f t="shared" si="2"/>
        <v>0</v>
      </c>
      <c r="I16" s="10">
        <f t="shared" si="2"/>
        <v>0</v>
      </c>
      <c r="J16" s="10">
        <f t="shared" si="2"/>
        <v>0</v>
      </c>
      <c r="K16" s="10">
        <f t="shared" si="2"/>
        <v>0</v>
      </c>
      <c r="L16" s="10">
        <f t="shared" si="2"/>
        <v>0</v>
      </c>
    </row>
    <row r="17" spans="1:12" ht="12.75">
      <c r="A17" s="75">
        <v>2</v>
      </c>
      <c r="B17" s="76"/>
      <c r="C17" s="77" t="s">
        <v>668</v>
      </c>
      <c r="D17" s="429"/>
      <c r="E17" s="86"/>
      <c r="F17" s="315"/>
      <c r="G17" s="315"/>
      <c r="H17" s="315">
        <f t="shared" si="0"/>
        <v>0</v>
      </c>
      <c r="I17" s="316"/>
      <c r="J17" s="84"/>
      <c r="K17" s="613"/>
      <c r="L17" s="365"/>
    </row>
    <row r="18" spans="1:12" ht="12.75">
      <c r="A18" s="64"/>
      <c r="B18" s="65"/>
      <c r="C18" s="2"/>
      <c r="D18" s="2"/>
      <c r="E18" s="248"/>
      <c r="F18" s="271"/>
      <c r="G18" s="271"/>
      <c r="H18" s="271">
        <f t="shared" si="0"/>
        <v>0</v>
      </c>
      <c r="I18" s="269"/>
      <c r="J18" s="84"/>
      <c r="K18" s="607"/>
      <c r="L18" s="361"/>
    </row>
    <row r="19" spans="1:12" ht="12.75">
      <c r="A19" s="64"/>
      <c r="B19" s="65">
        <v>1</v>
      </c>
      <c r="C19" s="2" t="s">
        <v>694</v>
      </c>
      <c r="D19" s="2"/>
      <c r="E19" s="248"/>
      <c r="F19" s="271"/>
      <c r="G19" s="271"/>
      <c r="H19" s="271">
        <f t="shared" si="0"/>
        <v>0</v>
      </c>
      <c r="I19" s="269"/>
      <c r="J19" s="84"/>
      <c r="K19" s="607"/>
      <c r="L19" s="361"/>
    </row>
    <row r="20" spans="1:12" ht="12.75">
      <c r="A20" s="64"/>
      <c r="B20" s="65">
        <v>2</v>
      </c>
      <c r="C20" s="2" t="s">
        <v>673</v>
      </c>
      <c r="D20" s="2"/>
      <c r="E20" s="248"/>
      <c r="F20" s="271"/>
      <c r="G20" s="271"/>
      <c r="H20" s="271">
        <f t="shared" si="0"/>
        <v>0</v>
      </c>
      <c r="I20" s="269"/>
      <c r="J20" s="84"/>
      <c r="K20" s="607"/>
      <c r="L20" s="361"/>
    </row>
    <row r="21" spans="1:12" ht="13.5" thickBot="1">
      <c r="A21" s="69"/>
      <c r="B21" s="70">
        <v>3</v>
      </c>
      <c r="C21" s="19" t="s">
        <v>684</v>
      </c>
      <c r="D21" s="7"/>
      <c r="E21" s="442"/>
      <c r="F21" s="271"/>
      <c r="G21" s="272"/>
      <c r="H21" s="272">
        <f t="shared" si="0"/>
        <v>0</v>
      </c>
      <c r="I21" s="309"/>
      <c r="J21" s="84"/>
      <c r="K21" s="612"/>
      <c r="L21" s="466"/>
    </row>
    <row r="22" spans="1:12" ht="13.5" thickBot="1">
      <c r="A22" s="72"/>
      <c r="B22" s="73"/>
      <c r="C22" s="9" t="s">
        <v>668</v>
      </c>
      <c r="D22" s="10">
        <f>SUM(D18:D21)</f>
        <v>0</v>
      </c>
      <c r="E22" s="10">
        <f>SUM(E18:E21)</f>
        <v>0</v>
      </c>
      <c r="F22" s="10">
        <f aca="true" t="shared" si="3" ref="F22:L22">SUM(F18:F21)</f>
        <v>0</v>
      </c>
      <c r="G22" s="10">
        <f t="shared" si="3"/>
        <v>0</v>
      </c>
      <c r="H22" s="10">
        <f t="shared" si="3"/>
        <v>0</v>
      </c>
      <c r="I22" s="10">
        <f t="shared" si="3"/>
        <v>0</v>
      </c>
      <c r="J22" s="10">
        <f t="shared" si="3"/>
        <v>0</v>
      </c>
      <c r="K22" s="10">
        <f t="shared" si="3"/>
        <v>0</v>
      </c>
      <c r="L22" s="10">
        <f t="shared" si="3"/>
        <v>0</v>
      </c>
    </row>
    <row r="23" spans="1:12" ht="12.75">
      <c r="A23" s="75">
        <v>3</v>
      </c>
      <c r="B23" s="76"/>
      <c r="C23" s="77" t="s">
        <v>702</v>
      </c>
      <c r="D23" s="429"/>
      <c r="E23" s="86"/>
      <c r="F23" s="315"/>
      <c r="G23" s="315"/>
      <c r="H23" s="315">
        <f t="shared" si="0"/>
        <v>0</v>
      </c>
      <c r="I23" s="316"/>
      <c r="J23" s="84"/>
      <c r="K23" s="613"/>
      <c r="L23" s="365"/>
    </row>
    <row r="24" spans="1:12" ht="12.75">
      <c r="A24" s="64"/>
      <c r="B24" s="65">
        <v>1</v>
      </c>
      <c r="C24" s="2" t="s">
        <v>216</v>
      </c>
      <c r="D24" s="2"/>
      <c r="E24" s="248">
        <v>12742</v>
      </c>
      <c r="F24" s="248"/>
      <c r="G24" s="271"/>
      <c r="H24" s="271">
        <f t="shared" si="0"/>
        <v>0</v>
      </c>
      <c r="I24" s="269"/>
      <c r="J24" s="84"/>
      <c r="K24" s="607"/>
      <c r="L24" s="361"/>
    </row>
    <row r="25" spans="1:12" ht="12.75">
      <c r="A25" s="64"/>
      <c r="B25" s="65">
        <v>2</v>
      </c>
      <c r="C25" s="2" t="s">
        <v>704</v>
      </c>
      <c r="D25" s="2"/>
      <c r="E25" s="248"/>
      <c r="F25" s="248"/>
      <c r="G25" s="271"/>
      <c r="H25" s="271">
        <f>SUM(F25:G25)</f>
        <v>0</v>
      </c>
      <c r="I25" s="269"/>
      <c r="J25" s="84"/>
      <c r="K25" s="607"/>
      <c r="L25" s="361"/>
    </row>
    <row r="26" spans="1:12" ht="12.75">
      <c r="A26" s="64"/>
      <c r="B26" s="65">
        <v>3</v>
      </c>
      <c r="C26" s="2" t="s">
        <v>706</v>
      </c>
      <c r="D26" s="2"/>
      <c r="E26" s="248"/>
      <c r="F26" s="248"/>
      <c r="G26" s="271"/>
      <c r="H26" s="271">
        <f t="shared" si="0"/>
        <v>0</v>
      </c>
      <c r="I26" s="269"/>
      <c r="J26" s="84"/>
      <c r="K26" s="607"/>
      <c r="L26" s="361"/>
    </row>
    <row r="27" spans="1:12" ht="12.75">
      <c r="A27" s="64"/>
      <c r="B27" s="65">
        <v>5</v>
      </c>
      <c r="C27" s="2" t="s">
        <v>681</v>
      </c>
      <c r="D27" s="2"/>
      <c r="E27" s="248"/>
      <c r="F27" s="248"/>
      <c r="G27" s="271"/>
      <c r="H27" s="271">
        <f t="shared" si="0"/>
        <v>0</v>
      </c>
      <c r="I27" s="269"/>
      <c r="J27" s="84"/>
      <c r="K27" s="607"/>
      <c r="L27" s="361"/>
    </row>
    <row r="28" spans="1:12" ht="13.5" thickBot="1">
      <c r="A28" s="69"/>
      <c r="B28" s="70">
        <v>7</v>
      </c>
      <c r="C28" s="19" t="s">
        <v>682</v>
      </c>
      <c r="D28" s="7"/>
      <c r="E28" s="442"/>
      <c r="F28" s="271"/>
      <c r="G28" s="318"/>
      <c r="H28" s="318">
        <f t="shared" si="0"/>
        <v>0</v>
      </c>
      <c r="I28" s="319"/>
      <c r="J28" s="84"/>
      <c r="K28" s="612"/>
      <c r="L28" s="466"/>
    </row>
    <row r="29" spans="1:12" ht="13.5" thickBot="1">
      <c r="A29" s="72"/>
      <c r="B29" s="73"/>
      <c r="C29" s="9" t="s">
        <v>702</v>
      </c>
      <c r="D29" s="10">
        <f>SUM(D24:D28)</f>
        <v>0</v>
      </c>
      <c r="E29" s="10">
        <f>SUM(E24:E28)</f>
        <v>12742</v>
      </c>
      <c r="F29" s="10">
        <f aca="true" t="shared" si="4" ref="F29:L29">SUM(F24:F28)</f>
        <v>0</v>
      </c>
      <c r="G29" s="10">
        <f>SUM(G24:G28)</f>
        <v>0</v>
      </c>
      <c r="H29" s="10">
        <f t="shared" si="4"/>
        <v>0</v>
      </c>
      <c r="I29" s="10">
        <f t="shared" si="4"/>
        <v>0</v>
      </c>
      <c r="J29" s="10">
        <f t="shared" si="4"/>
        <v>0</v>
      </c>
      <c r="K29" s="10">
        <f t="shared" si="4"/>
        <v>0</v>
      </c>
      <c r="L29" s="10">
        <f t="shared" si="4"/>
        <v>0</v>
      </c>
    </row>
    <row r="30" spans="1:12" ht="12.75">
      <c r="A30" s="75">
        <v>4</v>
      </c>
      <c r="B30" s="76"/>
      <c r="C30" s="77" t="s">
        <v>714</v>
      </c>
      <c r="D30" s="429"/>
      <c r="E30" s="86"/>
      <c r="F30" s="315"/>
      <c r="G30" s="315"/>
      <c r="H30" s="315">
        <f t="shared" si="0"/>
        <v>0</v>
      </c>
      <c r="I30" s="316"/>
      <c r="J30" s="84"/>
      <c r="K30" s="613"/>
      <c r="L30" s="365"/>
    </row>
    <row r="31" spans="1:12" ht="12.75">
      <c r="A31" s="75"/>
      <c r="B31" s="76">
        <v>1</v>
      </c>
      <c r="C31" s="131" t="s">
        <v>519</v>
      </c>
      <c r="D31" s="429"/>
      <c r="E31" s="86"/>
      <c r="F31" s="341"/>
      <c r="G31" s="341"/>
      <c r="H31" s="341"/>
      <c r="I31" s="342"/>
      <c r="J31" s="84"/>
      <c r="K31" s="607"/>
      <c r="L31" s="361"/>
    </row>
    <row r="32" spans="1:12" ht="12.75">
      <c r="A32" s="75"/>
      <c r="B32" s="76">
        <v>2</v>
      </c>
      <c r="C32" s="131" t="s">
        <v>520</v>
      </c>
      <c r="D32" s="429"/>
      <c r="E32" s="86"/>
      <c r="F32" s="341"/>
      <c r="G32" s="341"/>
      <c r="H32" s="341"/>
      <c r="I32" s="342"/>
      <c r="J32" s="84"/>
      <c r="K32" s="607"/>
      <c r="L32" s="361"/>
    </row>
    <row r="33" spans="1:12" ht="12.75">
      <c r="A33" s="75"/>
      <c r="B33" s="76">
        <v>3</v>
      </c>
      <c r="C33" s="462" t="s">
        <v>518</v>
      </c>
      <c r="D33" s="429"/>
      <c r="E33" s="86">
        <f>SUM(E31:E32)</f>
        <v>0</v>
      </c>
      <c r="F33" s="341"/>
      <c r="G33" s="341"/>
      <c r="H33" s="341"/>
      <c r="I33" s="342"/>
      <c r="J33" s="84"/>
      <c r="K33" s="607"/>
      <c r="L33" s="361"/>
    </row>
    <row r="34" spans="1:12" ht="12.75">
      <c r="A34" s="64"/>
      <c r="B34" s="65">
        <v>4</v>
      </c>
      <c r="C34" s="2" t="s">
        <v>716</v>
      </c>
      <c r="D34" s="427"/>
      <c r="E34" s="6"/>
      <c r="F34" s="6"/>
      <c r="G34" s="271"/>
      <c r="H34" s="271">
        <f t="shared" si="0"/>
        <v>0</v>
      </c>
      <c r="I34" s="269"/>
      <c r="J34" s="84"/>
      <c r="K34" s="607"/>
      <c r="L34" s="361"/>
    </row>
    <row r="35" spans="1:12" ht="12.75">
      <c r="A35" s="64"/>
      <c r="B35" s="65">
        <v>5</v>
      </c>
      <c r="C35" s="2" t="s">
        <v>267</v>
      </c>
      <c r="D35" s="427"/>
      <c r="E35" s="6"/>
      <c r="F35" s="271"/>
      <c r="G35" s="271"/>
      <c r="H35" s="271">
        <f t="shared" si="0"/>
        <v>0</v>
      </c>
      <c r="I35" s="269"/>
      <c r="J35" s="84"/>
      <c r="K35" s="607"/>
      <c r="L35" s="361"/>
    </row>
    <row r="36" spans="1:12" ht="12.75">
      <c r="A36" s="64"/>
      <c r="B36" s="65">
        <v>6</v>
      </c>
      <c r="C36" s="2" t="s">
        <v>123</v>
      </c>
      <c r="D36" s="427"/>
      <c r="E36" s="6"/>
      <c r="F36" s="271"/>
      <c r="G36" s="271"/>
      <c r="H36" s="271">
        <f t="shared" si="0"/>
        <v>0</v>
      </c>
      <c r="I36" s="269"/>
      <c r="J36" s="84"/>
      <c r="K36" s="607"/>
      <c r="L36" s="361"/>
    </row>
    <row r="37" spans="1:12" ht="12.75">
      <c r="A37" s="64"/>
      <c r="B37" s="65">
        <v>7</v>
      </c>
      <c r="C37" s="2" t="s">
        <v>124</v>
      </c>
      <c r="D37" s="427"/>
      <c r="E37" s="6"/>
      <c r="F37" s="271"/>
      <c r="G37" s="271"/>
      <c r="H37" s="271">
        <f t="shared" si="0"/>
        <v>0</v>
      </c>
      <c r="I37" s="269"/>
      <c r="J37" s="84"/>
      <c r="K37" s="607"/>
      <c r="L37" s="361"/>
    </row>
    <row r="38" spans="1:12" ht="12.75">
      <c r="A38" s="64"/>
      <c r="B38" s="65"/>
      <c r="C38" s="87" t="s">
        <v>125</v>
      </c>
      <c r="D38" s="430"/>
      <c r="E38" s="88">
        <f>SUM(E36:E37)</f>
        <v>0</v>
      </c>
      <c r="F38" s="274">
        <v>0</v>
      </c>
      <c r="G38" s="274">
        <f>SUM(G36:G37)</f>
        <v>0</v>
      </c>
      <c r="H38" s="274">
        <f t="shared" si="0"/>
        <v>0</v>
      </c>
      <c r="I38" s="322">
        <f>SUM(I36:I37)</f>
        <v>0</v>
      </c>
      <c r="J38" s="84"/>
      <c r="K38" s="607"/>
      <c r="L38" s="361"/>
    </row>
    <row r="39" spans="1:12" ht="12.75">
      <c r="A39" s="64"/>
      <c r="B39" s="65">
        <v>8</v>
      </c>
      <c r="C39" s="2" t="s">
        <v>720</v>
      </c>
      <c r="D39" s="427"/>
      <c r="E39" s="6"/>
      <c r="F39" s="271"/>
      <c r="G39" s="271"/>
      <c r="H39" s="271">
        <f t="shared" si="0"/>
        <v>0</v>
      </c>
      <c r="I39" s="269"/>
      <c r="J39" s="84"/>
      <c r="K39" s="607"/>
      <c r="L39" s="361"/>
    </row>
    <row r="40" spans="1:12" ht="12.75">
      <c r="A40" s="64"/>
      <c r="B40" s="65"/>
      <c r="C40" s="5" t="s">
        <v>722</v>
      </c>
      <c r="D40" s="426"/>
      <c r="E40" s="6">
        <f>SUM(E38:E39)</f>
        <v>0</v>
      </c>
      <c r="F40" s="271">
        <v>0</v>
      </c>
      <c r="G40" s="271">
        <f>SUM(G38:G39)</f>
        <v>0</v>
      </c>
      <c r="H40" s="271">
        <f t="shared" si="0"/>
        <v>0</v>
      </c>
      <c r="I40" s="269">
        <f>SUM(I38:I39)</f>
        <v>0</v>
      </c>
      <c r="J40" s="84"/>
      <c r="K40" s="607"/>
      <c r="L40" s="361"/>
    </row>
    <row r="41" spans="1:12" ht="12.75">
      <c r="A41" s="64"/>
      <c r="B41" s="65">
        <v>9</v>
      </c>
      <c r="C41" s="2" t="s">
        <v>724</v>
      </c>
      <c r="D41" s="427"/>
      <c r="E41" s="6"/>
      <c r="F41" s="271"/>
      <c r="G41" s="271"/>
      <c r="H41" s="271">
        <f t="shared" si="0"/>
        <v>0</v>
      </c>
      <c r="I41" s="269"/>
      <c r="J41" s="84"/>
      <c r="K41" s="607"/>
      <c r="L41" s="361"/>
    </row>
    <row r="42" spans="1:12" ht="12.75">
      <c r="A42" s="64"/>
      <c r="B42" s="65"/>
      <c r="C42" s="87" t="s">
        <v>126</v>
      </c>
      <c r="D42" s="430"/>
      <c r="E42" s="88">
        <f>E34+E35+E40+E41</f>
        <v>0</v>
      </c>
      <c r="F42" s="274">
        <f>F34+F35+F40+F41</f>
        <v>0</v>
      </c>
      <c r="G42" s="274">
        <f>G34+G35+G40+G41</f>
        <v>0</v>
      </c>
      <c r="H42" s="274">
        <f t="shared" si="0"/>
        <v>0</v>
      </c>
      <c r="I42" s="322">
        <f>I34+I35+I40+I41</f>
        <v>0</v>
      </c>
      <c r="J42" s="84"/>
      <c r="K42" s="607"/>
      <c r="L42" s="361"/>
    </row>
    <row r="43" spans="1:12" ht="12.75">
      <c r="A43" s="64"/>
      <c r="B43" s="65">
        <v>10</v>
      </c>
      <c r="C43" s="2" t="s">
        <v>728</v>
      </c>
      <c r="D43" s="427"/>
      <c r="E43" s="6"/>
      <c r="F43" s="271"/>
      <c r="G43" s="271"/>
      <c r="H43" s="271">
        <f t="shared" si="0"/>
        <v>0</v>
      </c>
      <c r="I43" s="269"/>
      <c r="J43" s="84"/>
      <c r="K43" s="607"/>
      <c r="L43" s="361"/>
    </row>
    <row r="44" spans="1:12" ht="12.75">
      <c r="A44" s="64"/>
      <c r="B44" s="65">
        <v>11</v>
      </c>
      <c r="C44" s="2" t="s">
        <v>730</v>
      </c>
      <c r="D44" s="2"/>
      <c r="E44" s="248"/>
      <c r="F44" s="248"/>
      <c r="G44" s="271"/>
      <c r="H44" s="271">
        <f t="shared" si="0"/>
        <v>0</v>
      </c>
      <c r="I44" s="269"/>
      <c r="J44" s="84"/>
      <c r="K44" s="607"/>
      <c r="L44" s="361"/>
    </row>
    <row r="45" spans="1:12" ht="12.75">
      <c r="A45" s="64"/>
      <c r="B45" s="65">
        <v>12</v>
      </c>
      <c r="C45" s="2" t="s">
        <v>733</v>
      </c>
      <c r="D45" s="2"/>
      <c r="E45" s="248"/>
      <c r="F45" s="271"/>
      <c r="G45" s="271"/>
      <c r="H45" s="271">
        <f t="shared" si="0"/>
        <v>0</v>
      </c>
      <c r="I45" s="269"/>
      <c r="J45" s="84"/>
      <c r="K45" s="607"/>
      <c r="L45" s="361"/>
    </row>
    <row r="46" spans="1:12" ht="13.5" thickBot="1">
      <c r="A46" s="69"/>
      <c r="B46" s="70"/>
      <c r="C46" s="89" t="s">
        <v>735</v>
      </c>
      <c r="D46" s="431"/>
      <c r="E46" s="90">
        <f>SUM(E44:E45)</f>
        <v>0</v>
      </c>
      <c r="F46" s="90">
        <f aca="true" t="shared" si="5" ref="F46:L46">SUM(F44:F45)</f>
        <v>0</v>
      </c>
      <c r="G46" s="90">
        <f t="shared" si="5"/>
        <v>0</v>
      </c>
      <c r="H46" s="90">
        <f t="shared" si="5"/>
        <v>0</v>
      </c>
      <c r="I46" s="90">
        <f t="shared" si="5"/>
        <v>0</v>
      </c>
      <c r="J46" s="90">
        <f t="shared" si="5"/>
        <v>0</v>
      </c>
      <c r="K46" s="90">
        <f t="shared" si="5"/>
        <v>0</v>
      </c>
      <c r="L46" s="90">
        <f t="shared" si="5"/>
        <v>0</v>
      </c>
    </row>
    <row r="47" spans="1:12" ht="13.5" thickBot="1">
      <c r="A47" s="72"/>
      <c r="B47" s="73"/>
      <c r="C47" s="9" t="s">
        <v>714</v>
      </c>
      <c r="D47" s="10">
        <f>D42+D43+D46</f>
        <v>0</v>
      </c>
      <c r="E47" s="10">
        <f>E33+E42+E43+E46</f>
        <v>0</v>
      </c>
      <c r="F47" s="10">
        <f aca="true" t="shared" si="6" ref="F47:L47">F33+F42+F43+F46</f>
        <v>0</v>
      </c>
      <c r="G47" s="10">
        <f t="shared" si="6"/>
        <v>0</v>
      </c>
      <c r="H47" s="10">
        <f t="shared" si="6"/>
        <v>0</v>
      </c>
      <c r="I47" s="10">
        <f t="shared" si="6"/>
        <v>0</v>
      </c>
      <c r="J47" s="10">
        <f t="shared" si="6"/>
        <v>0</v>
      </c>
      <c r="K47" s="10">
        <f t="shared" si="6"/>
        <v>0</v>
      </c>
      <c r="L47" s="10">
        <f t="shared" si="6"/>
        <v>0</v>
      </c>
    </row>
    <row r="48" spans="1:12" ht="12.75">
      <c r="A48" s="75"/>
      <c r="B48" s="76"/>
      <c r="C48" s="131"/>
      <c r="D48" s="432"/>
      <c r="E48" s="86"/>
      <c r="F48" s="315"/>
      <c r="G48" s="315"/>
      <c r="H48" s="315"/>
      <c r="I48" s="316"/>
      <c r="J48" s="84"/>
      <c r="K48" s="614"/>
      <c r="L48" s="359"/>
    </row>
    <row r="49" spans="1:12" ht="16.5" thickBot="1">
      <c r="A49" s="277"/>
      <c r="B49" s="278"/>
      <c r="C49" s="279" t="s">
        <v>268</v>
      </c>
      <c r="D49" s="298">
        <f>D16+D22+D29+D47</f>
        <v>0</v>
      </c>
      <c r="E49" s="298">
        <f>E16+E22+E29+E47</f>
        <v>35625</v>
      </c>
      <c r="F49" s="298">
        <f aca="true" t="shared" si="7" ref="F49:L49">F16+F22+F29+F47</f>
        <v>0</v>
      </c>
      <c r="G49" s="298">
        <f>G16+G22+G29+G47</f>
        <v>0</v>
      </c>
      <c r="H49" s="298">
        <f t="shared" si="7"/>
        <v>0</v>
      </c>
      <c r="I49" s="298">
        <f t="shared" si="7"/>
        <v>0</v>
      </c>
      <c r="J49" s="298">
        <f t="shared" si="7"/>
        <v>0</v>
      </c>
      <c r="K49" s="298">
        <f t="shared" si="7"/>
        <v>0</v>
      </c>
      <c r="L49" s="298">
        <f t="shared" si="7"/>
        <v>0</v>
      </c>
    </row>
    <row r="50" spans="1:12" ht="16.5" thickBot="1">
      <c r="A50" s="281"/>
      <c r="B50" s="282"/>
      <c r="C50" s="283" t="s">
        <v>130</v>
      </c>
      <c r="D50" s="373"/>
      <c r="E50" s="284"/>
      <c r="F50" s="285"/>
      <c r="G50" s="285"/>
      <c r="H50" s="285"/>
      <c r="I50" s="329"/>
      <c r="J50" s="84"/>
      <c r="K50" s="487"/>
      <c r="L50" s="366"/>
    </row>
    <row r="51" spans="1:12" ht="13.5" thickBot="1">
      <c r="A51" s="287">
        <v>5</v>
      </c>
      <c r="B51" s="288"/>
      <c r="C51" s="154" t="s">
        <v>269</v>
      </c>
      <c r="D51" s="155">
        <f>SUM(D52:D54)</f>
        <v>0</v>
      </c>
      <c r="E51" s="155">
        <f>SUM(E52:E54)</f>
        <v>35498</v>
      </c>
      <c r="F51" s="155">
        <f aca="true" t="shared" si="8" ref="F51:L51">SUM(F52:F54)</f>
        <v>0</v>
      </c>
      <c r="G51" s="155">
        <f t="shared" si="8"/>
        <v>0</v>
      </c>
      <c r="H51" s="155">
        <f t="shared" si="8"/>
        <v>0</v>
      </c>
      <c r="I51" s="155">
        <f t="shared" si="8"/>
        <v>0</v>
      </c>
      <c r="J51" s="155">
        <f t="shared" si="8"/>
        <v>0</v>
      </c>
      <c r="K51" s="155">
        <f t="shared" si="8"/>
        <v>0</v>
      </c>
      <c r="L51" s="155">
        <f t="shared" si="8"/>
        <v>0</v>
      </c>
    </row>
    <row r="52" spans="1:12" ht="12.75">
      <c r="A52" s="289"/>
      <c r="B52" s="290">
        <v>1</v>
      </c>
      <c r="C52" s="291" t="s">
        <v>58</v>
      </c>
      <c r="D52" s="433"/>
      <c r="E52" s="334">
        <v>6251</v>
      </c>
      <c r="F52" s="334"/>
      <c r="G52" s="315"/>
      <c r="H52" s="315">
        <f aca="true" t="shared" si="9" ref="H52:H64">SUM(F52:G52)</f>
        <v>0</v>
      </c>
      <c r="I52" s="316"/>
      <c r="J52" s="84"/>
      <c r="K52" s="614"/>
      <c r="L52" s="359"/>
    </row>
    <row r="53" spans="1:12" ht="12.75">
      <c r="A53" s="250"/>
      <c r="B53" s="251">
        <v>2</v>
      </c>
      <c r="C53" s="262" t="s">
        <v>29</v>
      </c>
      <c r="D53" s="433"/>
      <c r="E53" s="334">
        <v>992</v>
      </c>
      <c r="F53" s="334"/>
      <c r="G53" s="271"/>
      <c r="H53" s="271">
        <f t="shared" si="9"/>
        <v>0</v>
      </c>
      <c r="I53" s="269"/>
      <c r="J53" s="84"/>
      <c r="K53" s="607"/>
      <c r="L53" s="361"/>
    </row>
    <row r="54" spans="1:12" ht="13.5" thickBot="1">
      <c r="A54" s="250"/>
      <c r="B54" s="251">
        <v>3</v>
      </c>
      <c r="C54" s="262" t="s">
        <v>60</v>
      </c>
      <c r="D54" s="433"/>
      <c r="E54" s="334">
        <v>28255</v>
      </c>
      <c r="F54" s="334"/>
      <c r="G54" s="271"/>
      <c r="H54" s="271">
        <f t="shared" si="9"/>
        <v>0</v>
      </c>
      <c r="I54" s="269"/>
      <c r="J54" s="84"/>
      <c r="K54" s="615"/>
      <c r="L54" s="358"/>
    </row>
    <row r="55" spans="1:12" ht="12.75">
      <c r="A55" s="337">
        <v>6</v>
      </c>
      <c r="B55" s="354"/>
      <c r="C55" s="355" t="s">
        <v>270</v>
      </c>
      <c r="D55" s="340">
        <f>SUM(D56:D60)</f>
        <v>0</v>
      </c>
      <c r="E55" s="340">
        <f>SUM(E56:E60)</f>
        <v>0</v>
      </c>
      <c r="F55" s="340">
        <f aca="true" t="shared" si="10" ref="F55:L55">SUM(F56:F60)</f>
        <v>0</v>
      </c>
      <c r="G55" s="340">
        <f t="shared" si="10"/>
        <v>0</v>
      </c>
      <c r="H55" s="340">
        <f t="shared" si="10"/>
        <v>0</v>
      </c>
      <c r="I55" s="340">
        <f t="shared" si="10"/>
        <v>0</v>
      </c>
      <c r="J55" s="340">
        <f t="shared" si="10"/>
        <v>0</v>
      </c>
      <c r="K55" s="340">
        <f t="shared" si="10"/>
        <v>0</v>
      </c>
      <c r="L55" s="340">
        <f t="shared" si="10"/>
        <v>0</v>
      </c>
    </row>
    <row r="56" spans="1:12" ht="12.75">
      <c r="A56" s="250"/>
      <c r="B56" s="357">
        <v>1</v>
      </c>
      <c r="C56" s="262" t="s">
        <v>679</v>
      </c>
      <c r="D56" s="433"/>
      <c r="E56" s="334"/>
      <c r="F56" s="271"/>
      <c r="G56" s="341"/>
      <c r="H56" s="341">
        <f t="shared" si="9"/>
        <v>0</v>
      </c>
      <c r="I56" s="363"/>
      <c r="J56" s="84"/>
      <c r="K56" s="607"/>
      <c r="L56" s="361"/>
    </row>
    <row r="57" spans="1:12" ht="12.75">
      <c r="A57" s="289"/>
      <c r="B57" s="290">
        <v>2</v>
      </c>
      <c r="C57" s="291" t="s">
        <v>680</v>
      </c>
      <c r="D57" s="433"/>
      <c r="E57" s="334"/>
      <c r="F57" s="271"/>
      <c r="G57" s="341"/>
      <c r="H57" s="341">
        <f t="shared" si="9"/>
        <v>0</v>
      </c>
      <c r="I57" s="342"/>
      <c r="J57" s="84"/>
      <c r="K57" s="607"/>
      <c r="L57" s="361"/>
    </row>
    <row r="58" spans="1:12" ht="12.75">
      <c r="A58" s="289"/>
      <c r="B58" s="290">
        <v>3</v>
      </c>
      <c r="C58" s="55" t="s">
        <v>271</v>
      </c>
      <c r="D58" s="102"/>
      <c r="E58" s="334"/>
      <c r="F58" s="271"/>
      <c r="G58" s="341"/>
      <c r="H58" s="341">
        <f t="shared" si="9"/>
        <v>0</v>
      </c>
      <c r="I58" s="342"/>
      <c r="J58" s="438"/>
      <c r="K58" s="607"/>
      <c r="L58" s="361"/>
    </row>
    <row r="59" spans="1:12" ht="12.75">
      <c r="A59" s="292"/>
      <c r="B59" s="293">
        <v>4</v>
      </c>
      <c r="C59" s="193" t="s">
        <v>678</v>
      </c>
      <c r="D59" s="435"/>
      <c r="E59" s="334"/>
      <c r="F59" s="341"/>
      <c r="G59" s="271"/>
      <c r="H59" s="271"/>
      <c r="I59" s="345"/>
      <c r="J59" s="84"/>
      <c r="K59" s="487"/>
      <c r="L59" s="366"/>
    </row>
    <row r="60" spans="1:12" ht="13.5" thickBot="1">
      <c r="A60" s="294"/>
      <c r="B60" s="295">
        <v>5</v>
      </c>
      <c r="C60" s="296" t="s">
        <v>675</v>
      </c>
      <c r="D60" s="434"/>
      <c r="E60" s="334"/>
      <c r="F60" s="334"/>
      <c r="G60" s="334"/>
      <c r="H60" s="334"/>
      <c r="I60" s="334">
        <f>SUM(I61:I63)</f>
        <v>0</v>
      </c>
      <c r="K60" s="608"/>
      <c r="L60" s="358"/>
    </row>
    <row r="61" spans="1:12" ht="13.5" thickBot="1">
      <c r="A61" s="287">
        <v>7</v>
      </c>
      <c r="B61" s="288"/>
      <c r="C61" s="154" t="s">
        <v>272</v>
      </c>
      <c r="D61" s="155">
        <f>SUM(D62:D64)</f>
        <v>0</v>
      </c>
      <c r="E61" s="155">
        <f>SUM(E62:E64)</f>
        <v>127</v>
      </c>
      <c r="F61" s="155">
        <f aca="true" t="shared" si="11" ref="F61:L61">SUM(F62:F64)</f>
        <v>0</v>
      </c>
      <c r="G61" s="155">
        <f t="shared" si="11"/>
        <v>0</v>
      </c>
      <c r="H61" s="155">
        <f t="shared" si="11"/>
        <v>0</v>
      </c>
      <c r="I61" s="155">
        <f t="shared" si="11"/>
        <v>0</v>
      </c>
      <c r="J61" s="155">
        <f t="shared" si="11"/>
        <v>0</v>
      </c>
      <c r="K61" s="155">
        <f t="shared" si="11"/>
        <v>0</v>
      </c>
      <c r="L61" s="155">
        <f t="shared" si="11"/>
        <v>0</v>
      </c>
    </row>
    <row r="62" spans="1:12" ht="12.75">
      <c r="A62" s="289"/>
      <c r="B62" s="290">
        <v>1</v>
      </c>
      <c r="C62" s="291" t="s">
        <v>136</v>
      </c>
      <c r="D62" s="433"/>
      <c r="E62" s="334">
        <v>127</v>
      </c>
      <c r="F62" s="334"/>
      <c r="G62" s="315"/>
      <c r="H62" s="315">
        <f t="shared" si="9"/>
        <v>0</v>
      </c>
      <c r="I62" s="359"/>
      <c r="K62" s="616"/>
      <c r="L62" s="365"/>
    </row>
    <row r="63" spans="1:12" ht="13.5" thickBot="1">
      <c r="A63" s="292"/>
      <c r="B63" s="293">
        <v>2</v>
      </c>
      <c r="C63" s="193" t="s">
        <v>170</v>
      </c>
      <c r="D63" s="434"/>
      <c r="E63" s="464"/>
      <c r="F63" s="271"/>
      <c r="G63" s="271"/>
      <c r="H63" s="271"/>
      <c r="I63" s="673"/>
      <c r="K63" s="669"/>
      <c r="L63" s="366"/>
    </row>
    <row r="64" spans="1:12" ht="13.5" thickBot="1">
      <c r="A64" s="252"/>
      <c r="B64" s="253">
        <v>3</v>
      </c>
      <c r="C64" s="467" t="s">
        <v>137</v>
      </c>
      <c r="D64" s="468"/>
      <c r="E64" s="469"/>
      <c r="F64" s="713"/>
      <c r="G64" s="747"/>
      <c r="H64" s="713">
        <f t="shared" si="9"/>
        <v>0</v>
      </c>
      <c r="I64" s="673"/>
      <c r="K64" s="608"/>
      <c r="L64" s="358"/>
    </row>
    <row r="65" spans="1:12" ht="13.5" thickBot="1">
      <c r="A65" s="472">
        <v>8</v>
      </c>
      <c r="B65" s="473"/>
      <c r="C65" s="184" t="s">
        <v>524</v>
      </c>
      <c r="D65" s="474"/>
      <c r="E65" s="475">
        <f>SUM(E66:E67)</f>
        <v>0</v>
      </c>
      <c r="F65" s="475">
        <f aca="true" t="shared" si="12" ref="F65:L65">SUM(F66:F67)</f>
        <v>0</v>
      </c>
      <c r="G65" s="475">
        <f t="shared" si="12"/>
        <v>0</v>
      </c>
      <c r="H65" s="475">
        <f t="shared" si="12"/>
        <v>0</v>
      </c>
      <c r="I65" s="475">
        <f t="shared" si="12"/>
        <v>0</v>
      </c>
      <c r="J65" s="475">
        <f t="shared" si="12"/>
        <v>0</v>
      </c>
      <c r="K65" s="475">
        <f t="shared" si="12"/>
        <v>0</v>
      </c>
      <c r="L65" s="475">
        <f t="shared" si="12"/>
        <v>0</v>
      </c>
    </row>
    <row r="66" spans="1:12" ht="12.75">
      <c r="A66" s="292"/>
      <c r="B66" s="293">
        <v>1</v>
      </c>
      <c r="C66" s="193" t="s">
        <v>525</v>
      </c>
      <c r="D66" s="482"/>
      <c r="E66" s="483"/>
      <c r="F66" s="318"/>
      <c r="G66" s="465"/>
      <c r="H66" s="465"/>
      <c r="I66" s="466"/>
      <c r="K66" s="616"/>
      <c r="L66" s="365"/>
    </row>
    <row r="67" spans="1:12" ht="12.75">
      <c r="A67" s="294"/>
      <c r="B67" s="295">
        <v>2</v>
      </c>
      <c r="C67" s="176" t="s">
        <v>526</v>
      </c>
      <c r="D67" s="434"/>
      <c r="E67" s="464"/>
      <c r="F67" s="318"/>
      <c r="G67" s="465"/>
      <c r="H67" s="465"/>
      <c r="I67" s="466"/>
      <c r="K67" s="609"/>
      <c r="L67" s="361"/>
    </row>
    <row r="68" spans="1:12" ht="16.5" thickBot="1">
      <c r="A68" s="277"/>
      <c r="B68" s="278"/>
      <c r="C68" s="279" t="s">
        <v>273</v>
      </c>
      <c r="D68" s="298">
        <f>D51+D55+D61</f>
        <v>0</v>
      </c>
      <c r="E68" s="298">
        <f>E51+E55+E61+E65</f>
        <v>35625</v>
      </c>
      <c r="F68" s="298">
        <f aca="true" t="shared" si="13" ref="F68:L68">F51+F55+F61+F65</f>
        <v>0</v>
      </c>
      <c r="G68" s="298">
        <f t="shared" si="13"/>
        <v>0</v>
      </c>
      <c r="H68" s="298">
        <f t="shared" si="13"/>
        <v>0</v>
      </c>
      <c r="I68" s="298">
        <f t="shared" si="13"/>
        <v>0</v>
      </c>
      <c r="J68" s="298">
        <f t="shared" si="13"/>
        <v>0</v>
      </c>
      <c r="K68" s="298">
        <f t="shared" si="13"/>
        <v>0</v>
      </c>
      <c r="L68" s="298">
        <f t="shared" si="13"/>
        <v>0</v>
      </c>
    </row>
    <row r="69" ht="12.75">
      <c r="G69" s="297">
        <f>G49-G68</f>
        <v>0</v>
      </c>
    </row>
    <row r="70" spans="1:5" ht="16.5" hidden="1" thickBot="1">
      <c r="A70" s="107" t="s">
        <v>274</v>
      </c>
      <c r="B70" s="108"/>
      <c r="C70" s="109"/>
      <c r="D70" s="254"/>
      <c r="E70" s="362">
        <v>54.6</v>
      </c>
    </row>
    <row r="71" ht="12.75">
      <c r="E71" s="297">
        <f>E49-E68</f>
        <v>0</v>
      </c>
    </row>
  </sheetData>
  <sheetProtection/>
  <printOptions horizontalCentered="1"/>
  <pageMargins left="0.5905511811023623" right="0.5905511811023623" top="0.7874015748031497" bottom="0.7874015748031497" header="0" footer="0"/>
  <pageSetup firstPageNumber="27" useFirstPageNumber="1" fitToHeight="1" fitToWidth="1" horizontalDpi="600" verticalDpi="600" orientation="portrait" paperSize="9" scale="76" r:id="rId1"/>
  <headerFooter alignWithMargins="0">
    <oddHeader>&amp;R&amp;P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1"/>
  <sheetViews>
    <sheetView zoomScalePageLayoutView="0" workbookViewId="0" topLeftCell="A1">
      <selection activeCell="K55" sqref="K55"/>
    </sheetView>
  </sheetViews>
  <sheetFormatPr defaultColWidth="9.140625" defaultRowHeight="12.75"/>
  <cols>
    <col min="1" max="1" width="10.00390625" style="246" customWidth="1"/>
    <col min="2" max="2" width="9.140625" style="246" customWidth="1"/>
    <col min="3" max="3" width="57.57421875" style="246" customWidth="1"/>
    <col min="4" max="4" width="12.7109375" style="246" hidden="1" customWidth="1"/>
    <col min="5" max="5" width="10.7109375" style="246" customWidth="1"/>
    <col min="6" max="6" width="11.28125" style="246" hidden="1" customWidth="1"/>
    <col min="7" max="7" width="12.140625" style="246" hidden="1" customWidth="1"/>
    <col min="8" max="8" width="11.28125" style="246" hidden="1" customWidth="1"/>
    <col min="9" max="9" width="10.7109375" style="246" hidden="1" customWidth="1"/>
    <col min="10" max="10" width="9.140625" style="246" hidden="1" customWidth="1"/>
    <col min="11" max="16384" width="9.140625" style="246" customWidth="1"/>
  </cols>
  <sheetData>
    <row r="2" spans="1:9" ht="16.5" thickBot="1">
      <c r="A2" s="1" t="s">
        <v>299</v>
      </c>
      <c r="E2" s="36"/>
      <c r="G2" s="786" t="s">
        <v>296</v>
      </c>
      <c r="I2" s="264" t="s">
        <v>471</v>
      </c>
    </row>
    <row r="3" spans="1:11" ht="15.75">
      <c r="A3" s="37" t="s">
        <v>109</v>
      </c>
      <c r="B3" s="38"/>
      <c r="C3" s="39" t="s">
        <v>946</v>
      </c>
      <c r="D3" s="424"/>
      <c r="E3" s="40" t="s">
        <v>175</v>
      </c>
      <c r="F3" s="84"/>
      <c r="G3" s="84"/>
      <c r="H3" s="84"/>
      <c r="I3" s="84"/>
      <c r="J3" s="84"/>
      <c r="K3" s="84"/>
    </row>
    <row r="4" spans="1:11" ht="16.5" thickBot="1">
      <c r="A4" s="42" t="s">
        <v>111</v>
      </c>
      <c r="B4" s="43"/>
      <c r="C4" s="601" t="s">
        <v>434</v>
      </c>
      <c r="D4" s="369"/>
      <c r="E4" s="299" t="s">
        <v>301</v>
      </c>
      <c r="F4" s="84"/>
      <c r="G4" s="84"/>
      <c r="H4" s="84"/>
      <c r="I4" s="84"/>
      <c r="J4" s="84"/>
      <c r="K4" s="84"/>
    </row>
    <row r="5" spans="1:11" ht="15.75" thickBot="1">
      <c r="A5" s="45"/>
      <c r="B5" s="45"/>
      <c r="C5" s="45"/>
      <c r="D5" s="45"/>
      <c r="E5" s="46" t="s">
        <v>113</v>
      </c>
      <c r="F5" s="84"/>
      <c r="G5" s="84"/>
      <c r="H5" s="84"/>
      <c r="I5" s="84"/>
      <c r="J5" s="84"/>
      <c r="K5" s="84"/>
    </row>
    <row r="6" spans="1:12" ht="63">
      <c r="A6" s="266" t="s">
        <v>114</v>
      </c>
      <c r="B6" s="267" t="s">
        <v>115</v>
      </c>
      <c r="C6" s="49" t="s">
        <v>116</v>
      </c>
      <c r="D6" s="370" t="s">
        <v>506</v>
      </c>
      <c r="E6" s="50" t="s">
        <v>933</v>
      </c>
      <c r="F6" s="51" t="s">
        <v>872</v>
      </c>
      <c r="G6" s="301" t="s">
        <v>564</v>
      </c>
      <c r="H6" s="301" t="s">
        <v>646</v>
      </c>
      <c r="I6" s="301" t="s">
        <v>390</v>
      </c>
      <c r="J6" s="84"/>
      <c r="K6" s="47" t="s">
        <v>47</v>
      </c>
      <c r="L6" s="53" t="s">
        <v>48</v>
      </c>
    </row>
    <row r="7" spans="1:12" ht="15.75">
      <c r="A7" s="64"/>
      <c r="B7" s="65"/>
      <c r="C7" s="143" t="s">
        <v>118</v>
      </c>
      <c r="D7" s="425"/>
      <c r="E7" s="66"/>
      <c r="F7" s="269"/>
      <c r="G7" s="269"/>
      <c r="H7" s="269"/>
      <c r="I7" s="269"/>
      <c r="J7" s="84"/>
      <c r="K7" s="607"/>
      <c r="L7" s="361"/>
    </row>
    <row r="8" spans="1:12" ht="12.75">
      <c r="A8" s="64">
        <v>1</v>
      </c>
      <c r="B8" s="65"/>
      <c r="C8" s="5" t="s">
        <v>649</v>
      </c>
      <c r="D8" s="426"/>
      <c r="E8" s="66"/>
      <c r="F8" s="269"/>
      <c r="G8" s="269"/>
      <c r="H8" s="269"/>
      <c r="I8" s="269"/>
      <c r="J8" s="84"/>
      <c r="K8" s="607"/>
      <c r="L8" s="361"/>
    </row>
    <row r="9" spans="1:12" ht="12.75">
      <c r="A9" s="64"/>
      <c r="B9" s="65">
        <v>1</v>
      </c>
      <c r="C9" s="2" t="s">
        <v>686</v>
      </c>
      <c r="D9" s="427"/>
      <c r="E9" s="6"/>
      <c r="F9" s="6"/>
      <c r="G9" s="269"/>
      <c r="H9" s="269">
        <f aca="true" t="shared" si="0" ref="H9:H45">SUM(F9:G9)</f>
        <v>0</v>
      </c>
      <c r="I9" s="269"/>
      <c r="J9" s="84"/>
      <c r="K9" s="607"/>
      <c r="L9" s="361"/>
    </row>
    <row r="10" spans="1:12" ht="12.75">
      <c r="A10" s="64"/>
      <c r="B10" s="65">
        <v>2</v>
      </c>
      <c r="C10" s="2" t="s">
        <v>695</v>
      </c>
      <c r="D10" s="2"/>
      <c r="E10" s="248">
        <v>75961</v>
      </c>
      <c r="F10" s="248"/>
      <c r="G10" s="271"/>
      <c r="H10" s="271">
        <f t="shared" si="0"/>
        <v>0</v>
      </c>
      <c r="I10" s="269"/>
      <c r="J10" s="84"/>
      <c r="K10" s="248">
        <v>24299</v>
      </c>
      <c r="L10" s="361"/>
    </row>
    <row r="11" spans="1:12" ht="12.75">
      <c r="A11" s="64"/>
      <c r="B11" s="65">
        <v>3</v>
      </c>
      <c r="C11" s="2" t="s">
        <v>653</v>
      </c>
      <c r="D11" s="2"/>
      <c r="E11" s="248">
        <v>20510</v>
      </c>
      <c r="F11" s="248"/>
      <c r="G11" s="271"/>
      <c r="H11" s="271">
        <f t="shared" si="0"/>
        <v>0</v>
      </c>
      <c r="I11" s="269"/>
      <c r="J11" s="84"/>
      <c r="K11" s="248">
        <v>6561</v>
      </c>
      <c r="L11" s="361"/>
    </row>
    <row r="12" spans="1:12" ht="12.75">
      <c r="A12" s="64"/>
      <c r="B12" s="65">
        <v>4</v>
      </c>
      <c r="C12" s="2" t="s">
        <v>655</v>
      </c>
      <c r="D12" s="2"/>
      <c r="E12" s="248"/>
      <c r="F12" s="271"/>
      <c r="G12" s="271"/>
      <c r="H12" s="271">
        <f t="shared" si="0"/>
        <v>0</v>
      </c>
      <c r="I12" s="269"/>
      <c r="J12" s="84"/>
      <c r="K12" s="607"/>
      <c r="L12" s="361"/>
    </row>
    <row r="13" spans="1:12" ht="12.75">
      <c r="A13" s="64"/>
      <c r="B13" s="65">
        <v>5</v>
      </c>
      <c r="C13" s="2" t="s">
        <v>683</v>
      </c>
      <c r="D13" s="2"/>
      <c r="E13" s="248"/>
      <c r="F13" s="271"/>
      <c r="G13" s="271"/>
      <c r="H13" s="271">
        <f t="shared" si="0"/>
        <v>0</v>
      </c>
      <c r="I13" s="269"/>
      <c r="J13" s="84"/>
      <c r="K13" s="607"/>
      <c r="L13" s="361"/>
    </row>
    <row r="14" spans="1:12" ht="12.75">
      <c r="A14" s="64"/>
      <c r="B14" s="65"/>
      <c r="C14" s="5" t="s">
        <v>658</v>
      </c>
      <c r="D14" s="3">
        <f>SUM(D9:D13)</f>
        <v>0</v>
      </c>
      <c r="E14" s="248">
        <f>SUM(E9:E13)</f>
        <v>96471</v>
      </c>
      <c r="F14" s="248">
        <f aca="true" t="shared" si="1" ref="F14:L14">SUM(F9:F13)</f>
        <v>0</v>
      </c>
      <c r="G14" s="248">
        <f t="shared" si="1"/>
        <v>0</v>
      </c>
      <c r="H14" s="248">
        <f t="shared" si="1"/>
        <v>0</v>
      </c>
      <c r="I14" s="248">
        <f t="shared" si="1"/>
        <v>0</v>
      </c>
      <c r="J14" s="248">
        <f t="shared" si="1"/>
        <v>0</v>
      </c>
      <c r="K14" s="248">
        <f t="shared" si="1"/>
        <v>30860</v>
      </c>
      <c r="L14" s="248">
        <f t="shared" si="1"/>
        <v>0</v>
      </c>
    </row>
    <row r="15" spans="1:12" ht="13.5" thickBot="1">
      <c r="A15" s="69"/>
      <c r="B15" s="70">
        <v>7</v>
      </c>
      <c r="C15" s="19" t="s">
        <v>660</v>
      </c>
      <c r="D15" s="428"/>
      <c r="E15" s="71"/>
      <c r="F15" s="272"/>
      <c r="G15" s="272"/>
      <c r="H15" s="272">
        <f t="shared" si="0"/>
        <v>0</v>
      </c>
      <c r="I15" s="309"/>
      <c r="J15" s="84"/>
      <c r="K15" s="612"/>
      <c r="L15" s="466"/>
    </row>
    <row r="16" spans="1:12" ht="13.5" thickBot="1">
      <c r="A16" s="72"/>
      <c r="B16" s="73"/>
      <c r="C16" s="9" t="s">
        <v>119</v>
      </c>
      <c r="D16" s="10">
        <f>SUM(D14:D15)</f>
        <v>0</v>
      </c>
      <c r="E16" s="10">
        <f>SUM(E14:E15)</f>
        <v>96471</v>
      </c>
      <c r="F16" s="10">
        <f aca="true" t="shared" si="2" ref="F16:L16">SUM(F14:F15)</f>
        <v>0</v>
      </c>
      <c r="G16" s="10">
        <f t="shared" si="2"/>
        <v>0</v>
      </c>
      <c r="H16" s="10">
        <f t="shared" si="2"/>
        <v>0</v>
      </c>
      <c r="I16" s="10">
        <f t="shared" si="2"/>
        <v>0</v>
      </c>
      <c r="J16" s="10">
        <f t="shared" si="2"/>
        <v>0</v>
      </c>
      <c r="K16" s="10">
        <f t="shared" si="2"/>
        <v>30860</v>
      </c>
      <c r="L16" s="10">
        <f t="shared" si="2"/>
        <v>0</v>
      </c>
    </row>
    <row r="17" spans="1:12" ht="12.75">
      <c r="A17" s="75">
        <v>2</v>
      </c>
      <c r="B17" s="76"/>
      <c r="C17" s="77" t="s">
        <v>668</v>
      </c>
      <c r="D17" s="429"/>
      <c r="E17" s="86"/>
      <c r="F17" s="315"/>
      <c r="G17" s="315"/>
      <c r="H17" s="315">
        <f t="shared" si="0"/>
        <v>0</v>
      </c>
      <c r="I17" s="316"/>
      <c r="J17" s="84"/>
      <c r="K17" s="613"/>
      <c r="L17" s="365"/>
    </row>
    <row r="18" spans="1:12" ht="12.75">
      <c r="A18" s="64"/>
      <c r="B18" s="65"/>
      <c r="C18" s="2"/>
      <c r="D18" s="2"/>
      <c r="E18" s="248"/>
      <c r="F18" s="271"/>
      <c r="G18" s="271"/>
      <c r="H18" s="271">
        <f t="shared" si="0"/>
        <v>0</v>
      </c>
      <c r="I18" s="269"/>
      <c r="J18" s="84"/>
      <c r="K18" s="607"/>
      <c r="L18" s="361"/>
    </row>
    <row r="19" spans="1:12" ht="12.75">
      <c r="A19" s="64"/>
      <c r="B19" s="65">
        <v>1</v>
      </c>
      <c r="C19" s="2" t="s">
        <v>694</v>
      </c>
      <c r="D19" s="2"/>
      <c r="E19" s="248"/>
      <c r="F19" s="271"/>
      <c r="G19" s="271"/>
      <c r="H19" s="271">
        <f t="shared" si="0"/>
        <v>0</v>
      </c>
      <c r="I19" s="269"/>
      <c r="J19" s="84"/>
      <c r="K19" s="607"/>
      <c r="L19" s="361"/>
    </row>
    <row r="20" spans="1:12" ht="12.75">
      <c r="A20" s="64"/>
      <c r="B20" s="65">
        <v>2</v>
      </c>
      <c r="C20" s="2" t="s">
        <v>673</v>
      </c>
      <c r="D20" s="2"/>
      <c r="E20" s="248"/>
      <c r="F20" s="271"/>
      <c r="G20" s="271"/>
      <c r="H20" s="271">
        <f t="shared" si="0"/>
        <v>0</v>
      </c>
      <c r="I20" s="269"/>
      <c r="J20" s="84"/>
      <c r="K20" s="607"/>
      <c r="L20" s="361"/>
    </row>
    <row r="21" spans="1:12" ht="13.5" thickBot="1">
      <c r="A21" s="69"/>
      <c r="B21" s="70">
        <v>3</v>
      </c>
      <c r="C21" s="19" t="s">
        <v>684</v>
      </c>
      <c r="D21" s="7"/>
      <c r="E21" s="442"/>
      <c r="F21" s="271"/>
      <c r="G21" s="272"/>
      <c r="H21" s="272">
        <f t="shared" si="0"/>
        <v>0</v>
      </c>
      <c r="I21" s="309"/>
      <c r="J21" s="84"/>
      <c r="K21" s="612"/>
      <c r="L21" s="466"/>
    </row>
    <row r="22" spans="1:12" ht="13.5" thickBot="1">
      <c r="A22" s="72"/>
      <c r="B22" s="73"/>
      <c r="C22" s="9" t="s">
        <v>668</v>
      </c>
      <c r="D22" s="10">
        <f>SUM(D18:D21)</f>
        <v>0</v>
      </c>
      <c r="E22" s="10">
        <f>SUM(E18:E21)</f>
        <v>0</v>
      </c>
      <c r="F22" s="10">
        <f aca="true" t="shared" si="3" ref="F22:L22">SUM(F18:F21)</f>
        <v>0</v>
      </c>
      <c r="G22" s="10">
        <f t="shared" si="3"/>
        <v>0</v>
      </c>
      <c r="H22" s="10">
        <f t="shared" si="3"/>
        <v>0</v>
      </c>
      <c r="I22" s="10">
        <f t="shared" si="3"/>
        <v>0</v>
      </c>
      <c r="J22" s="10">
        <f t="shared" si="3"/>
        <v>0</v>
      </c>
      <c r="K22" s="10">
        <f t="shared" si="3"/>
        <v>0</v>
      </c>
      <c r="L22" s="10">
        <f t="shared" si="3"/>
        <v>0</v>
      </c>
    </row>
    <row r="23" spans="1:12" ht="12.75">
      <c r="A23" s="75">
        <v>3</v>
      </c>
      <c r="B23" s="76"/>
      <c r="C23" s="77" t="s">
        <v>702</v>
      </c>
      <c r="D23" s="429"/>
      <c r="E23" s="86"/>
      <c r="F23" s="315"/>
      <c r="G23" s="315"/>
      <c r="H23" s="315">
        <f t="shared" si="0"/>
        <v>0</v>
      </c>
      <c r="I23" s="316"/>
      <c r="J23" s="84"/>
      <c r="K23" s="613"/>
      <c r="L23" s="365"/>
    </row>
    <row r="24" spans="1:12" ht="12.75">
      <c r="A24" s="64"/>
      <c r="B24" s="65">
        <v>1</v>
      </c>
      <c r="C24" s="2" t="s">
        <v>216</v>
      </c>
      <c r="D24" s="2"/>
      <c r="E24" s="248">
        <v>187822</v>
      </c>
      <c r="F24" s="248"/>
      <c r="G24" s="271"/>
      <c r="H24" s="271">
        <f t="shared" si="0"/>
        <v>0</v>
      </c>
      <c r="I24" s="269"/>
      <c r="J24" s="84"/>
      <c r="K24" s="607"/>
      <c r="L24" s="361"/>
    </row>
    <row r="25" spans="1:12" ht="12.75">
      <c r="A25" s="64"/>
      <c r="B25" s="65">
        <v>2</v>
      </c>
      <c r="C25" s="2" t="s">
        <v>704</v>
      </c>
      <c r="D25" s="2"/>
      <c r="E25" s="248"/>
      <c r="F25" s="248"/>
      <c r="G25" s="271"/>
      <c r="H25" s="271">
        <f t="shared" si="0"/>
        <v>0</v>
      </c>
      <c r="I25" s="269"/>
      <c r="J25" s="84"/>
      <c r="K25" s="607"/>
      <c r="L25" s="361"/>
    </row>
    <row r="26" spans="1:12" ht="12.75">
      <c r="A26" s="64"/>
      <c r="B26" s="65">
        <v>3</v>
      </c>
      <c r="C26" s="2" t="s">
        <v>706</v>
      </c>
      <c r="D26" s="2"/>
      <c r="E26" s="248"/>
      <c r="F26" s="248"/>
      <c r="G26" s="271"/>
      <c r="H26" s="271">
        <f t="shared" si="0"/>
        <v>0</v>
      </c>
      <c r="I26" s="269"/>
      <c r="J26" s="84"/>
      <c r="K26" s="607"/>
      <c r="L26" s="361"/>
    </row>
    <row r="27" spans="1:12" ht="12.75">
      <c r="A27" s="64"/>
      <c r="B27" s="65">
        <v>5</v>
      </c>
      <c r="C27" s="2" t="s">
        <v>681</v>
      </c>
      <c r="D27" s="2"/>
      <c r="E27" s="248"/>
      <c r="F27" s="248"/>
      <c r="G27" s="271"/>
      <c r="H27" s="271">
        <f t="shared" si="0"/>
        <v>0</v>
      </c>
      <c r="I27" s="269"/>
      <c r="J27" s="84"/>
      <c r="K27" s="607"/>
      <c r="L27" s="361"/>
    </row>
    <row r="28" spans="1:12" ht="13.5" thickBot="1">
      <c r="A28" s="69"/>
      <c r="B28" s="70">
        <v>7</v>
      </c>
      <c r="C28" s="19" t="s">
        <v>682</v>
      </c>
      <c r="D28" s="7"/>
      <c r="E28" s="442"/>
      <c r="F28" s="271"/>
      <c r="G28" s="318"/>
      <c r="H28" s="318">
        <f t="shared" si="0"/>
        <v>0</v>
      </c>
      <c r="I28" s="319"/>
      <c r="J28" s="84"/>
      <c r="K28" s="612"/>
      <c r="L28" s="466"/>
    </row>
    <row r="29" spans="1:12" ht="13.5" thickBot="1">
      <c r="A29" s="72"/>
      <c r="B29" s="73"/>
      <c r="C29" s="9" t="s">
        <v>702</v>
      </c>
      <c r="D29" s="10">
        <f>SUM(D24:D28)</f>
        <v>0</v>
      </c>
      <c r="E29" s="10">
        <f>SUM(E24:E28)</f>
        <v>187822</v>
      </c>
      <c r="F29" s="10">
        <f aca="true" t="shared" si="4" ref="F29:L29">SUM(F24:F28)</f>
        <v>0</v>
      </c>
      <c r="G29" s="10">
        <f t="shared" si="4"/>
        <v>0</v>
      </c>
      <c r="H29" s="10">
        <f t="shared" si="4"/>
        <v>0</v>
      </c>
      <c r="I29" s="10">
        <f t="shared" si="4"/>
        <v>0</v>
      </c>
      <c r="J29" s="10">
        <f t="shared" si="4"/>
        <v>0</v>
      </c>
      <c r="K29" s="10">
        <f t="shared" si="4"/>
        <v>0</v>
      </c>
      <c r="L29" s="10">
        <f t="shared" si="4"/>
        <v>0</v>
      </c>
    </row>
    <row r="30" spans="1:12" ht="12.75">
      <c r="A30" s="75">
        <v>4</v>
      </c>
      <c r="B30" s="76"/>
      <c r="C30" s="77" t="s">
        <v>714</v>
      </c>
      <c r="D30" s="429"/>
      <c r="E30" s="86"/>
      <c r="F30" s="315"/>
      <c r="G30" s="315"/>
      <c r="H30" s="315">
        <f t="shared" si="0"/>
        <v>0</v>
      </c>
      <c r="I30" s="316"/>
      <c r="J30" s="84"/>
      <c r="K30" s="613"/>
      <c r="L30" s="365"/>
    </row>
    <row r="31" spans="1:12" ht="12.75">
      <c r="A31" s="75"/>
      <c r="B31" s="76">
        <v>1</v>
      </c>
      <c r="C31" s="131" t="s">
        <v>519</v>
      </c>
      <c r="D31" s="429"/>
      <c r="E31" s="86"/>
      <c r="F31" s="341"/>
      <c r="G31" s="341"/>
      <c r="H31" s="341"/>
      <c r="I31" s="342"/>
      <c r="J31" s="84"/>
      <c r="K31" s="607"/>
      <c r="L31" s="361"/>
    </row>
    <row r="32" spans="1:12" ht="12.75">
      <c r="A32" s="75"/>
      <c r="B32" s="76">
        <v>2</v>
      </c>
      <c r="C32" s="131" t="s">
        <v>520</v>
      </c>
      <c r="D32" s="429"/>
      <c r="E32" s="86"/>
      <c r="F32" s="341"/>
      <c r="G32" s="341"/>
      <c r="H32" s="341"/>
      <c r="I32" s="342"/>
      <c r="J32" s="84"/>
      <c r="K32" s="607"/>
      <c r="L32" s="361"/>
    </row>
    <row r="33" spans="1:12" ht="12.75">
      <c r="A33" s="75"/>
      <c r="B33" s="76">
        <v>3</v>
      </c>
      <c r="C33" s="462" t="s">
        <v>518</v>
      </c>
      <c r="D33" s="429"/>
      <c r="E33" s="86">
        <f>SUM(E31:E32)</f>
        <v>0</v>
      </c>
      <c r="F33" s="341"/>
      <c r="G33" s="341"/>
      <c r="H33" s="341"/>
      <c r="I33" s="342"/>
      <c r="J33" s="84"/>
      <c r="K33" s="607"/>
      <c r="L33" s="361"/>
    </row>
    <row r="34" spans="1:12" ht="12.75">
      <c r="A34" s="64"/>
      <c r="B34" s="65">
        <v>4</v>
      </c>
      <c r="C34" s="2" t="s">
        <v>716</v>
      </c>
      <c r="D34" s="427"/>
      <c r="E34" s="6"/>
      <c r="F34" s="6"/>
      <c r="G34" s="271"/>
      <c r="H34" s="271">
        <f t="shared" si="0"/>
        <v>0</v>
      </c>
      <c r="I34" s="269"/>
      <c r="J34" s="84"/>
      <c r="K34" s="607"/>
      <c r="L34" s="361"/>
    </row>
    <row r="35" spans="1:12" ht="12.75">
      <c r="A35" s="64"/>
      <c r="B35" s="65">
        <v>5</v>
      </c>
      <c r="C35" s="2" t="s">
        <v>267</v>
      </c>
      <c r="D35" s="427"/>
      <c r="E35" s="6"/>
      <c r="F35" s="271"/>
      <c r="G35" s="271"/>
      <c r="H35" s="271">
        <f t="shared" si="0"/>
        <v>0</v>
      </c>
      <c r="I35" s="269"/>
      <c r="J35" s="84"/>
      <c r="K35" s="607"/>
      <c r="L35" s="361"/>
    </row>
    <row r="36" spans="1:12" ht="12.75">
      <c r="A36" s="64"/>
      <c r="B36" s="65">
        <v>6</v>
      </c>
      <c r="C36" s="2" t="s">
        <v>123</v>
      </c>
      <c r="D36" s="427"/>
      <c r="E36" s="6"/>
      <c r="F36" s="271"/>
      <c r="G36" s="271"/>
      <c r="H36" s="271">
        <f t="shared" si="0"/>
        <v>0</v>
      </c>
      <c r="I36" s="269"/>
      <c r="J36" s="84"/>
      <c r="K36" s="607"/>
      <c r="L36" s="361"/>
    </row>
    <row r="37" spans="1:12" ht="12.75">
      <c r="A37" s="64"/>
      <c r="B37" s="65">
        <v>7</v>
      </c>
      <c r="C37" s="2" t="s">
        <v>124</v>
      </c>
      <c r="D37" s="427"/>
      <c r="E37" s="6"/>
      <c r="F37" s="271"/>
      <c r="G37" s="271"/>
      <c r="H37" s="271">
        <f t="shared" si="0"/>
        <v>0</v>
      </c>
      <c r="I37" s="269"/>
      <c r="J37" s="84"/>
      <c r="K37" s="607"/>
      <c r="L37" s="361"/>
    </row>
    <row r="38" spans="1:12" ht="12.75">
      <c r="A38" s="64"/>
      <c r="B38" s="65"/>
      <c r="C38" s="87" t="s">
        <v>125</v>
      </c>
      <c r="D38" s="430"/>
      <c r="E38" s="88">
        <f>SUM(E36:E37)</f>
        <v>0</v>
      </c>
      <c r="F38" s="274">
        <v>0</v>
      </c>
      <c r="G38" s="274">
        <f>SUM(G36:G37)</f>
        <v>0</v>
      </c>
      <c r="H38" s="274">
        <f t="shared" si="0"/>
        <v>0</v>
      </c>
      <c r="I38" s="322">
        <f>SUM(I36:I37)</f>
        <v>0</v>
      </c>
      <c r="J38" s="84"/>
      <c r="K38" s="607"/>
      <c r="L38" s="361"/>
    </row>
    <row r="39" spans="1:12" ht="12.75">
      <c r="A39" s="64"/>
      <c r="B39" s="65">
        <v>8</v>
      </c>
      <c r="C39" s="2" t="s">
        <v>720</v>
      </c>
      <c r="D39" s="427"/>
      <c r="E39" s="6"/>
      <c r="F39" s="271"/>
      <c r="G39" s="271"/>
      <c r="H39" s="271">
        <f t="shared" si="0"/>
        <v>0</v>
      </c>
      <c r="I39" s="269"/>
      <c r="J39" s="84"/>
      <c r="K39" s="607"/>
      <c r="L39" s="361"/>
    </row>
    <row r="40" spans="1:12" ht="12.75">
      <c r="A40" s="64"/>
      <c r="B40" s="65"/>
      <c r="C40" s="5" t="s">
        <v>722</v>
      </c>
      <c r="D40" s="426"/>
      <c r="E40" s="6">
        <f>SUM(E38:E39)</f>
        <v>0</v>
      </c>
      <c r="F40" s="271">
        <v>0</v>
      </c>
      <c r="G40" s="271">
        <f>SUM(G38:G39)</f>
        <v>0</v>
      </c>
      <c r="H40" s="271">
        <f t="shared" si="0"/>
        <v>0</v>
      </c>
      <c r="I40" s="269">
        <f>SUM(I38:I39)</f>
        <v>0</v>
      </c>
      <c r="J40" s="84"/>
      <c r="K40" s="607"/>
      <c r="L40" s="361"/>
    </row>
    <row r="41" spans="1:12" ht="12.75">
      <c r="A41" s="64"/>
      <c r="B41" s="65">
        <v>9</v>
      </c>
      <c r="C41" s="2" t="s">
        <v>724</v>
      </c>
      <c r="D41" s="427"/>
      <c r="E41" s="6"/>
      <c r="F41" s="271"/>
      <c r="G41" s="271"/>
      <c r="H41" s="271">
        <f t="shared" si="0"/>
        <v>0</v>
      </c>
      <c r="I41" s="269"/>
      <c r="J41" s="84"/>
      <c r="K41" s="607"/>
      <c r="L41" s="361"/>
    </row>
    <row r="42" spans="1:12" ht="12.75">
      <c r="A42" s="64"/>
      <c r="B42" s="65"/>
      <c r="C42" s="87" t="s">
        <v>126</v>
      </c>
      <c r="D42" s="430"/>
      <c r="E42" s="88">
        <f>E34+E35+E40+E41</f>
        <v>0</v>
      </c>
      <c r="F42" s="274">
        <f>F34+F35+F40+F41</f>
        <v>0</v>
      </c>
      <c r="G42" s="274">
        <f>G34+G35+G40+G41</f>
        <v>0</v>
      </c>
      <c r="H42" s="274">
        <f t="shared" si="0"/>
        <v>0</v>
      </c>
      <c r="I42" s="322">
        <f>I34+I35+I40+I41</f>
        <v>0</v>
      </c>
      <c r="J42" s="84"/>
      <c r="K42" s="607"/>
      <c r="L42" s="361"/>
    </row>
    <row r="43" spans="1:12" ht="12.75">
      <c r="A43" s="64"/>
      <c r="B43" s="65">
        <v>10</v>
      </c>
      <c r="C43" s="2" t="s">
        <v>728</v>
      </c>
      <c r="D43" s="427"/>
      <c r="E43" s="6"/>
      <c r="F43" s="271"/>
      <c r="G43" s="271"/>
      <c r="H43" s="271">
        <f t="shared" si="0"/>
        <v>0</v>
      </c>
      <c r="I43" s="269"/>
      <c r="J43" s="84"/>
      <c r="K43" s="607"/>
      <c r="L43" s="361"/>
    </row>
    <row r="44" spans="1:12" ht="12.75">
      <c r="A44" s="64"/>
      <c r="B44" s="65">
        <v>11</v>
      </c>
      <c r="C44" s="2" t="s">
        <v>730</v>
      </c>
      <c r="D44" s="2"/>
      <c r="E44" s="248"/>
      <c r="F44" s="248"/>
      <c r="G44" s="271"/>
      <c r="H44" s="271">
        <f t="shared" si="0"/>
        <v>0</v>
      </c>
      <c r="I44" s="269"/>
      <c r="J44" s="84"/>
      <c r="K44" s="607"/>
      <c r="L44" s="361"/>
    </row>
    <row r="45" spans="1:12" ht="12.75">
      <c r="A45" s="64"/>
      <c r="B45" s="65">
        <v>12</v>
      </c>
      <c r="C45" s="2" t="s">
        <v>733</v>
      </c>
      <c r="D45" s="2"/>
      <c r="E45" s="248"/>
      <c r="F45" s="271"/>
      <c r="G45" s="271"/>
      <c r="H45" s="271">
        <f t="shared" si="0"/>
        <v>0</v>
      </c>
      <c r="I45" s="269"/>
      <c r="J45" s="84"/>
      <c r="K45" s="607"/>
      <c r="L45" s="361"/>
    </row>
    <row r="46" spans="1:12" ht="13.5" thickBot="1">
      <c r="A46" s="69"/>
      <c r="B46" s="70"/>
      <c r="C46" s="89" t="s">
        <v>735</v>
      </c>
      <c r="D46" s="431"/>
      <c r="E46" s="90">
        <f>SUM(E44:E45)</f>
        <v>0</v>
      </c>
      <c r="F46" s="90">
        <f aca="true" t="shared" si="5" ref="F46:L46">SUM(F44:F45)</f>
        <v>0</v>
      </c>
      <c r="G46" s="90">
        <f t="shared" si="5"/>
        <v>0</v>
      </c>
      <c r="H46" s="90">
        <f t="shared" si="5"/>
        <v>0</v>
      </c>
      <c r="I46" s="90">
        <f t="shared" si="5"/>
        <v>0</v>
      </c>
      <c r="J46" s="90">
        <f t="shared" si="5"/>
        <v>0</v>
      </c>
      <c r="K46" s="90">
        <f t="shared" si="5"/>
        <v>0</v>
      </c>
      <c r="L46" s="90">
        <f t="shared" si="5"/>
        <v>0</v>
      </c>
    </row>
    <row r="47" spans="1:12" ht="13.5" thickBot="1">
      <c r="A47" s="72"/>
      <c r="B47" s="73"/>
      <c r="C47" s="9" t="s">
        <v>714</v>
      </c>
      <c r="D47" s="10">
        <f>D42+D43+D46</f>
        <v>0</v>
      </c>
      <c r="E47" s="10">
        <f>E33+E42+E43+E46</f>
        <v>0</v>
      </c>
      <c r="F47" s="10">
        <f aca="true" t="shared" si="6" ref="F47:L47">F33+F42+F43+F46</f>
        <v>0</v>
      </c>
      <c r="G47" s="10">
        <f t="shared" si="6"/>
        <v>0</v>
      </c>
      <c r="H47" s="10">
        <f t="shared" si="6"/>
        <v>0</v>
      </c>
      <c r="I47" s="10">
        <f t="shared" si="6"/>
        <v>0</v>
      </c>
      <c r="J47" s="10">
        <f t="shared" si="6"/>
        <v>0</v>
      </c>
      <c r="K47" s="10">
        <f t="shared" si="6"/>
        <v>0</v>
      </c>
      <c r="L47" s="10">
        <f t="shared" si="6"/>
        <v>0</v>
      </c>
    </row>
    <row r="48" spans="1:12" ht="12.75">
      <c r="A48" s="75"/>
      <c r="B48" s="76"/>
      <c r="C48" s="131"/>
      <c r="D48" s="432"/>
      <c r="E48" s="86"/>
      <c r="F48" s="315"/>
      <c r="G48" s="315"/>
      <c r="H48" s="315"/>
      <c r="I48" s="316"/>
      <c r="J48" s="84"/>
      <c r="K48" s="614"/>
      <c r="L48" s="359"/>
    </row>
    <row r="49" spans="1:12" ht="16.5" thickBot="1">
      <c r="A49" s="277"/>
      <c r="B49" s="278"/>
      <c r="C49" s="279" t="s">
        <v>268</v>
      </c>
      <c r="D49" s="298">
        <f>D16+D22+D29+D47</f>
        <v>0</v>
      </c>
      <c r="E49" s="298">
        <f>E16+E22+E29+E47</f>
        <v>284293</v>
      </c>
      <c r="F49" s="298">
        <f aca="true" t="shared" si="7" ref="F49:L49">F16+F22+F29+F47</f>
        <v>0</v>
      </c>
      <c r="G49" s="298">
        <f t="shared" si="7"/>
        <v>0</v>
      </c>
      <c r="H49" s="298">
        <f t="shared" si="7"/>
        <v>0</v>
      </c>
      <c r="I49" s="298">
        <f t="shared" si="7"/>
        <v>0</v>
      </c>
      <c r="J49" s="298">
        <f t="shared" si="7"/>
        <v>0</v>
      </c>
      <c r="K49" s="298">
        <f t="shared" si="7"/>
        <v>30860</v>
      </c>
      <c r="L49" s="298">
        <f t="shared" si="7"/>
        <v>0</v>
      </c>
    </row>
    <row r="50" spans="1:12" ht="16.5" thickBot="1">
      <c r="A50" s="281"/>
      <c r="B50" s="282"/>
      <c r="C50" s="283" t="s">
        <v>130</v>
      </c>
      <c r="D50" s="373"/>
      <c r="E50" s="284"/>
      <c r="F50" s="285"/>
      <c r="G50" s="285"/>
      <c r="H50" s="285"/>
      <c r="I50" s="329"/>
      <c r="J50" s="84"/>
      <c r="K50" s="487"/>
      <c r="L50" s="366"/>
    </row>
    <row r="51" spans="1:12" ht="13.5" thickBot="1">
      <c r="A51" s="287">
        <v>5</v>
      </c>
      <c r="B51" s="288"/>
      <c r="C51" s="154" t="s">
        <v>269</v>
      </c>
      <c r="D51" s="155">
        <f>SUM(D52:D54)</f>
        <v>0</v>
      </c>
      <c r="E51" s="155">
        <f>SUM(E52:E54)</f>
        <v>279293</v>
      </c>
      <c r="F51" s="155">
        <f aca="true" t="shared" si="8" ref="F51:L51">SUM(F52:F54)</f>
        <v>0</v>
      </c>
      <c r="G51" s="155">
        <f t="shared" si="8"/>
        <v>0</v>
      </c>
      <c r="H51" s="155">
        <f t="shared" si="8"/>
        <v>0</v>
      </c>
      <c r="I51" s="155">
        <f t="shared" si="8"/>
        <v>0</v>
      </c>
      <c r="J51" s="155">
        <f t="shared" si="8"/>
        <v>0</v>
      </c>
      <c r="K51" s="155">
        <f t="shared" si="8"/>
        <v>30860</v>
      </c>
      <c r="L51" s="155">
        <f t="shared" si="8"/>
        <v>0</v>
      </c>
    </row>
    <row r="52" spans="1:12" ht="12.75">
      <c r="A52" s="289"/>
      <c r="B52" s="290">
        <v>1</v>
      </c>
      <c r="C52" s="291" t="s">
        <v>58</v>
      </c>
      <c r="D52" s="433"/>
      <c r="E52" s="334">
        <v>98517</v>
      </c>
      <c r="F52" s="334"/>
      <c r="G52" s="315"/>
      <c r="H52" s="315">
        <f aca="true" t="shared" si="9" ref="H52:H64">SUM(F52:G52)</f>
        <v>0</v>
      </c>
      <c r="I52" s="316"/>
      <c r="J52" s="84"/>
      <c r="K52" s="614"/>
      <c r="L52" s="359"/>
    </row>
    <row r="53" spans="1:12" ht="12.75">
      <c r="A53" s="250"/>
      <c r="B53" s="251">
        <v>2</v>
      </c>
      <c r="C53" s="262" t="s">
        <v>29</v>
      </c>
      <c r="D53" s="433"/>
      <c r="E53" s="334">
        <v>15333</v>
      </c>
      <c r="F53" s="334"/>
      <c r="G53" s="271"/>
      <c r="H53" s="271">
        <f t="shared" si="9"/>
        <v>0</v>
      </c>
      <c r="I53" s="269"/>
      <c r="J53" s="84"/>
      <c r="K53" s="607"/>
      <c r="L53" s="361"/>
    </row>
    <row r="54" spans="1:12" ht="13.5" thickBot="1">
      <c r="A54" s="250"/>
      <c r="B54" s="251">
        <v>3</v>
      </c>
      <c r="C54" s="262" t="s">
        <v>60</v>
      </c>
      <c r="D54" s="433"/>
      <c r="E54" s="334">
        <v>165443</v>
      </c>
      <c r="F54" s="334"/>
      <c r="G54" s="271"/>
      <c r="H54" s="271">
        <f t="shared" si="9"/>
        <v>0</v>
      </c>
      <c r="I54" s="269"/>
      <c r="J54" s="84"/>
      <c r="K54" s="334">
        <v>30860</v>
      </c>
      <c r="L54" s="358"/>
    </row>
    <row r="55" spans="1:12" ht="12.75">
      <c r="A55" s="337">
        <v>6</v>
      </c>
      <c r="B55" s="354"/>
      <c r="C55" s="355" t="s">
        <v>270</v>
      </c>
      <c r="D55" s="340">
        <f>SUM(D56:D60)</f>
        <v>0</v>
      </c>
      <c r="E55" s="340">
        <f>SUM(E56:E60)</f>
        <v>0</v>
      </c>
      <c r="F55" s="340">
        <f aca="true" t="shared" si="10" ref="F55:L55">SUM(F56:F60)</f>
        <v>0</v>
      </c>
      <c r="G55" s="340">
        <f t="shared" si="10"/>
        <v>0</v>
      </c>
      <c r="H55" s="340">
        <f t="shared" si="10"/>
        <v>0</v>
      </c>
      <c r="I55" s="340">
        <f t="shared" si="10"/>
        <v>0</v>
      </c>
      <c r="J55" s="340">
        <f t="shared" si="10"/>
        <v>0</v>
      </c>
      <c r="K55" s="340">
        <f t="shared" si="10"/>
        <v>0</v>
      </c>
      <c r="L55" s="340">
        <f t="shared" si="10"/>
        <v>0</v>
      </c>
    </row>
    <row r="56" spans="1:12" ht="12.75">
      <c r="A56" s="250"/>
      <c r="B56" s="357">
        <v>1</v>
      </c>
      <c r="C56" s="262" t="s">
        <v>679</v>
      </c>
      <c r="D56" s="433"/>
      <c r="E56" s="334"/>
      <c r="F56" s="271"/>
      <c r="G56" s="341"/>
      <c r="H56" s="341">
        <f t="shared" si="9"/>
        <v>0</v>
      </c>
      <c r="I56" s="363"/>
      <c r="J56" s="84"/>
      <c r="K56" s="607"/>
      <c r="L56" s="361"/>
    </row>
    <row r="57" spans="1:12" ht="12.75">
      <c r="A57" s="289"/>
      <c r="B57" s="290">
        <v>2</v>
      </c>
      <c r="C57" s="291" t="s">
        <v>680</v>
      </c>
      <c r="D57" s="433"/>
      <c r="E57" s="334"/>
      <c r="F57" s="271"/>
      <c r="G57" s="341"/>
      <c r="H57" s="341">
        <f t="shared" si="9"/>
        <v>0</v>
      </c>
      <c r="I57" s="342"/>
      <c r="J57" s="84"/>
      <c r="K57" s="607"/>
      <c r="L57" s="361"/>
    </row>
    <row r="58" spans="1:12" ht="12.75">
      <c r="A58" s="289"/>
      <c r="B58" s="290">
        <v>3</v>
      </c>
      <c r="C58" s="55" t="s">
        <v>271</v>
      </c>
      <c r="D58" s="102"/>
      <c r="E58" s="334"/>
      <c r="F58" s="271"/>
      <c r="G58" s="341"/>
      <c r="H58" s="341">
        <f t="shared" si="9"/>
        <v>0</v>
      </c>
      <c r="I58" s="342"/>
      <c r="J58" s="438"/>
      <c r="K58" s="607"/>
      <c r="L58" s="361"/>
    </row>
    <row r="59" spans="1:12" ht="12.75">
      <c r="A59" s="292"/>
      <c r="B59" s="293">
        <v>4</v>
      </c>
      <c r="C59" s="193" t="s">
        <v>678</v>
      </c>
      <c r="D59" s="435"/>
      <c r="E59" s="334"/>
      <c r="F59" s="341"/>
      <c r="G59" s="271"/>
      <c r="H59" s="271"/>
      <c r="I59" s="345"/>
      <c r="J59" s="84"/>
      <c r="K59" s="487"/>
      <c r="L59" s="366"/>
    </row>
    <row r="60" spans="1:12" ht="13.5" thickBot="1">
      <c r="A60" s="294"/>
      <c r="B60" s="295">
        <v>5</v>
      </c>
      <c r="C60" s="296" t="s">
        <v>675</v>
      </c>
      <c r="D60" s="434"/>
      <c r="E60" s="334"/>
      <c r="F60" s="334"/>
      <c r="G60" s="334"/>
      <c r="H60" s="334"/>
      <c r="I60" s="334">
        <f>SUM(I61:I63)</f>
        <v>0</v>
      </c>
      <c r="K60" s="608"/>
      <c r="L60" s="358"/>
    </row>
    <row r="61" spans="1:12" ht="13.5" thickBot="1">
      <c r="A61" s="287">
        <v>7</v>
      </c>
      <c r="B61" s="288"/>
      <c r="C61" s="154" t="s">
        <v>272</v>
      </c>
      <c r="D61" s="155">
        <f>SUM(D62:D64)</f>
        <v>0</v>
      </c>
      <c r="E61" s="155">
        <f>SUM(E62:E64)</f>
        <v>5000</v>
      </c>
      <c r="F61" s="155">
        <f aca="true" t="shared" si="11" ref="F61:L61">SUM(F62:F64)</f>
        <v>0</v>
      </c>
      <c r="G61" s="155">
        <f t="shared" si="11"/>
        <v>0</v>
      </c>
      <c r="H61" s="155">
        <f t="shared" si="11"/>
        <v>0</v>
      </c>
      <c r="I61" s="155">
        <f t="shared" si="11"/>
        <v>0</v>
      </c>
      <c r="J61" s="155">
        <f t="shared" si="11"/>
        <v>0</v>
      </c>
      <c r="K61" s="155">
        <f t="shared" si="11"/>
        <v>0</v>
      </c>
      <c r="L61" s="155">
        <f t="shared" si="11"/>
        <v>0</v>
      </c>
    </row>
    <row r="62" spans="1:12" ht="12.75">
      <c r="A62" s="289"/>
      <c r="B62" s="290">
        <v>1</v>
      </c>
      <c r="C62" s="291" t="s">
        <v>136</v>
      </c>
      <c r="D62" s="433"/>
      <c r="E62" s="334">
        <v>5000</v>
      </c>
      <c r="F62" s="334"/>
      <c r="G62" s="315"/>
      <c r="H62" s="315">
        <f t="shared" si="9"/>
        <v>0</v>
      </c>
      <c r="I62" s="359"/>
      <c r="K62" s="616"/>
      <c r="L62" s="365"/>
    </row>
    <row r="63" spans="1:12" ht="13.5" thickBot="1">
      <c r="A63" s="292"/>
      <c r="B63" s="293">
        <v>2</v>
      </c>
      <c r="C63" s="193" t="s">
        <v>170</v>
      </c>
      <c r="D63" s="434"/>
      <c r="E63" s="464"/>
      <c r="F63" s="271"/>
      <c r="G63" s="271"/>
      <c r="H63" s="271"/>
      <c r="I63" s="673"/>
      <c r="K63" s="669"/>
      <c r="L63" s="366"/>
    </row>
    <row r="64" spans="1:12" ht="13.5" thickBot="1">
      <c r="A64" s="252"/>
      <c r="B64" s="253">
        <v>3</v>
      </c>
      <c r="C64" s="467" t="s">
        <v>137</v>
      </c>
      <c r="D64" s="468"/>
      <c r="E64" s="469"/>
      <c r="F64" s="713"/>
      <c r="G64" s="714"/>
      <c r="H64" s="714">
        <f t="shared" si="9"/>
        <v>0</v>
      </c>
      <c r="I64" s="673"/>
      <c r="K64" s="608"/>
      <c r="L64" s="358"/>
    </row>
    <row r="65" spans="1:12" ht="13.5" thickBot="1">
      <c r="A65" s="472">
        <v>8</v>
      </c>
      <c r="B65" s="473"/>
      <c r="C65" s="184" t="s">
        <v>524</v>
      </c>
      <c r="D65" s="474"/>
      <c r="E65" s="475">
        <f>SUM(E66:E67)</f>
        <v>0</v>
      </c>
      <c r="F65" s="475">
        <f aca="true" t="shared" si="12" ref="F65:L65">SUM(F66:F67)</f>
        <v>0</v>
      </c>
      <c r="G65" s="475">
        <f t="shared" si="12"/>
        <v>0</v>
      </c>
      <c r="H65" s="475">
        <f t="shared" si="12"/>
        <v>0</v>
      </c>
      <c r="I65" s="475">
        <f t="shared" si="12"/>
        <v>0</v>
      </c>
      <c r="J65" s="475">
        <f t="shared" si="12"/>
        <v>0</v>
      </c>
      <c r="K65" s="475">
        <f t="shared" si="12"/>
        <v>0</v>
      </c>
      <c r="L65" s="475">
        <f t="shared" si="12"/>
        <v>0</v>
      </c>
    </row>
    <row r="66" spans="1:12" ht="12.75">
      <c r="A66" s="292"/>
      <c r="B66" s="293">
        <v>1</v>
      </c>
      <c r="C66" s="193" t="s">
        <v>525</v>
      </c>
      <c r="D66" s="482"/>
      <c r="E66" s="483"/>
      <c r="F66" s="318"/>
      <c r="G66" s="465"/>
      <c r="H66" s="465"/>
      <c r="I66" s="466"/>
      <c r="K66" s="616"/>
      <c r="L66" s="365"/>
    </row>
    <row r="67" spans="1:12" ht="12.75">
      <c r="A67" s="294"/>
      <c r="B67" s="295">
        <v>2</v>
      </c>
      <c r="C67" s="176" t="s">
        <v>526</v>
      </c>
      <c r="D67" s="434"/>
      <c r="E67" s="464"/>
      <c r="F67" s="318"/>
      <c r="G67" s="465"/>
      <c r="H67" s="465"/>
      <c r="I67" s="466"/>
      <c r="K67" s="609"/>
      <c r="L67" s="361"/>
    </row>
    <row r="68" spans="1:12" ht="16.5" thickBot="1">
      <c r="A68" s="277"/>
      <c r="B68" s="278"/>
      <c r="C68" s="279" t="s">
        <v>273</v>
      </c>
      <c r="D68" s="298">
        <f>D51+D55+D61</f>
        <v>0</v>
      </c>
      <c r="E68" s="298">
        <f>E51+E55+E61+E65</f>
        <v>284293</v>
      </c>
      <c r="F68" s="298">
        <f aca="true" t="shared" si="13" ref="F68:L68">F51+F55+F61+F65</f>
        <v>0</v>
      </c>
      <c r="G68" s="298">
        <f t="shared" si="13"/>
        <v>0</v>
      </c>
      <c r="H68" s="298">
        <f t="shared" si="13"/>
        <v>0</v>
      </c>
      <c r="I68" s="298">
        <f t="shared" si="13"/>
        <v>0</v>
      </c>
      <c r="J68" s="298">
        <f t="shared" si="13"/>
        <v>0</v>
      </c>
      <c r="K68" s="298">
        <f t="shared" si="13"/>
        <v>30860</v>
      </c>
      <c r="L68" s="298">
        <f t="shared" si="13"/>
        <v>0</v>
      </c>
    </row>
    <row r="69" ht="12.75">
      <c r="G69" s="297">
        <f>G49-G68</f>
        <v>0</v>
      </c>
    </row>
    <row r="70" spans="1:5" ht="16.5" hidden="1" thickBot="1">
      <c r="A70" s="107" t="s">
        <v>274</v>
      </c>
      <c r="B70" s="108"/>
      <c r="C70" s="109"/>
      <c r="D70" s="254"/>
      <c r="E70" s="362"/>
    </row>
    <row r="71" ht="12.75">
      <c r="E71" s="297">
        <f>E49-E68</f>
        <v>0</v>
      </c>
    </row>
  </sheetData>
  <sheetProtection/>
  <printOptions horizontalCentered="1"/>
  <pageMargins left="0.5905511811023623" right="0.5905511811023623" top="0.7874015748031497" bottom="0.7874015748031497" header="0" footer="0"/>
  <pageSetup firstPageNumber="28" useFirstPageNumber="1" fitToHeight="1" fitToWidth="1" horizontalDpi="600" verticalDpi="600" orientation="portrait" paperSize="9" scale="76" r:id="rId1"/>
  <headerFooter alignWithMargins="0">
    <oddHeader>&amp;R&amp;P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0.00390625" style="1514" customWidth="1"/>
    <col min="2" max="2" width="9.140625" style="1514" customWidth="1"/>
    <col min="3" max="3" width="61.00390625" style="1514" customWidth="1"/>
    <col min="4" max="4" width="14.57421875" style="1514" hidden="1" customWidth="1"/>
    <col min="5" max="5" width="10.7109375" style="1514" customWidth="1"/>
    <col min="6" max="6" width="11.28125" style="1514" customWidth="1"/>
    <col min="7" max="7" width="12.140625" style="1514" customWidth="1"/>
    <col min="8" max="8" width="11.28125" style="1514" customWidth="1"/>
    <col min="9" max="9" width="10.7109375" style="1514" hidden="1" customWidth="1"/>
    <col min="10" max="10" width="9.140625" style="1514" hidden="1" customWidth="1"/>
    <col min="11" max="16384" width="9.140625" style="1514" customWidth="1"/>
  </cols>
  <sheetData>
    <row r="2" spans="1:7" ht="16.5" thickBot="1">
      <c r="A2" s="987" t="s">
        <v>302</v>
      </c>
      <c r="E2" s="1177"/>
      <c r="G2" s="1598" t="s">
        <v>284</v>
      </c>
    </row>
    <row r="3" spans="1:11" ht="15.75">
      <c r="A3" s="1178" t="s">
        <v>109</v>
      </c>
      <c r="B3" s="1179"/>
      <c r="C3" s="1180" t="s">
        <v>946</v>
      </c>
      <c r="D3" s="1927"/>
      <c r="E3" s="1181" t="s">
        <v>175</v>
      </c>
      <c r="F3" s="1253"/>
      <c r="G3" s="1253"/>
      <c r="H3" s="1253"/>
      <c r="I3" s="1253"/>
      <c r="J3" s="1253"/>
      <c r="K3" s="1253"/>
    </row>
    <row r="4" spans="1:11" ht="16.5" thickBot="1">
      <c r="A4" s="1183" t="s">
        <v>111</v>
      </c>
      <c r="B4" s="1184"/>
      <c r="C4" s="2004" t="s">
        <v>436</v>
      </c>
      <c r="D4" s="1888"/>
      <c r="E4" s="1652" t="s">
        <v>304</v>
      </c>
      <c r="F4" s="1253"/>
      <c r="G4" s="1253"/>
      <c r="H4" s="1253"/>
      <c r="I4" s="1253"/>
      <c r="J4" s="1253"/>
      <c r="K4" s="1253"/>
    </row>
    <row r="5" spans="1:11" ht="15.75" thickBot="1">
      <c r="A5" s="1187"/>
      <c r="B5" s="1187"/>
      <c r="C5" s="1187"/>
      <c r="D5" s="1187"/>
      <c r="E5" s="1188" t="s">
        <v>113</v>
      </c>
      <c r="F5" s="1253"/>
      <c r="G5" s="1253"/>
      <c r="H5" s="1253"/>
      <c r="I5" s="1253"/>
      <c r="J5" s="1253"/>
      <c r="K5" s="1253"/>
    </row>
    <row r="6" spans="1:12" ht="63">
      <c r="A6" s="1601" t="s">
        <v>114</v>
      </c>
      <c r="B6" s="1602" t="s">
        <v>115</v>
      </c>
      <c r="C6" s="1191" t="s">
        <v>116</v>
      </c>
      <c r="D6" s="1889" t="s">
        <v>506</v>
      </c>
      <c r="E6" s="1192" t="s">
        <v>933</v>
      </c>
      <c r="F6" s="1193" t="s">
        <v>1049</v>
      </c>
      <c r="G6" s="1653" t="s">
        <v>564</v>
      </c>
      <c r="H6" s="1653" t="s">
        <v>646</v>
      </c>
      <c r="I6" s="1653" t="s">
        <v>85</v>
      </c>
      <c r="J6" s="1253"/>
      <c r="K6" s="1189" t="s">
        <v>47</v>
      </c>
      <c r="L6" s="1195" t="s">
        <v>48</v>
      </c>
    </row>
    <row r="7" spans="1:12" ht="15.75">
      <c r="A7" s="1214"/>
      <c r="B7" s="1215"/>
      <c r="C7" s="1361" t="s">
        <v>118</v>
      </c>
      <c r="D7" s="1928"/>
      <c r="E7" s="1216"/>
      <c r="F7" s="1570"/>
      <c r="G7" s="1570"/>
      <c r="H7" s="1570"/>
      <c r="I7" s="1570"/>
      <c r="J7" s="1253"/>
      <c r="K7" s="2026"/>
      <c r="L7" s="1681"/>
    </row>
    <row r="8" spans="1:12" ht="12.75">
      <c r="A8" s="1214">
        <v>1</v>
      </c>
      <c r="B8" s="1215"/>
      <c r="C8" s="1046" t="s">
        <v>649</v>
      </c>
      <c r="D8" s="1929"/>
      <c r="E8" s="1216"/>
      <c r="F8" s="1570"/>
      <c r="G8" s="1570"/>
      <c r="H8" s="1570"/>
      <c r="I8" s="1570"/>
      <c r="J8" s="1253"/>
      <c r="K8" s="2026"/>
      <c r="L8" s="1681"/>
    </row>
    <row r="9" spans="1:12" ht="12.75">
      <c r="A9" s="1214"/>
      <c r="B9" s="1215">
        <v>1</v>
      </c>
      <c r="C9" s="1040" t="s">
        <v>686</v>
      </c>
      <c r="D9" s="1930"/>
      <c r="E9" s="1047"/>
      <c r="F9" s="1047"/>
      <c r="G9" s="1570"/>
      <c r="H9" s="1570">
        <f aca="true" t="shared" si="0" ref="H9:H30">SUM(F9:G9)</f>
        <v>0</v>
      </c>
      <c r="I9" s="1570"/>
      <c r="J9" s="1253"/>
      <c r="K9" s="2026"/>
      <c r="L9" s="1681"/>
    </row>
    <row r="10" spans="1:12" ht="12.75">
      <c r="A10" s="1214"/>
      <c r="B10" s="1215">
        <v>2</v>
      </c>
      <c r="C10" s="1040" t="s">
        <v>695</v>
      </c>
      <c r="D10" s="1040"/>
      <c r="E10" s="1517"/>
      <c r="F10" s="1517"/>
      <c r="G10" s="1606"/>
      <c r="H10" s="1606">
        <f t="shared" si="0"/>
        <v>0</v>
      </c>
      <c r="I10" s="1570"/>
      <c r="J10" s="1253"/>
      <c r="K10" s="2026"/>
      <c r="L10" s="1681"/>
    </row>
    <row r="11" spans="1:12" ht="12.75">
      <c r="A11" s="1214"/>
      <c r="B11" s="1215">
        <v>3</v>
      </c>
      <c r="C11" s="1040" t="s">
        <v>653</v>
      </c>
      <c r="D11" s="1040"/>
      <c r="E11" s="1517"/>
      <c r="F11" s="1517"/>
      <c r="G11" s="1606"/>
      <c r="H11" s="1606">
        <f t="shared" si="0"/>
        <v>0</v>
      </c>
      <c r="I11" s="1570"/>
      <c r="J11" s="1253"/>
      <c r="K11" s="2026"/>
      <c r="L11" s="1681"/>
    </row>
    <row r="12" spans="1:12" ht="12.75">
      <c r="A12" s="1214"/>
      <c r="B12" s="1215">
        <v>4</v>
      </c>
      <c r="C12" s="1040" t="s">
        <v>655</v>
      </c>
      <c r="D12" s="1040"/>
      <c r="E12" s="1517"/>
      <c r="F12" s="1606"/>
      <c r="G12" s="1606"/>
      <c r="H12" s="1606">
        <f t="shared" si="0"/>
        <v>0</v>
      </c>
      <c r="I12" s="1570"/>
      <c r="J12" s="1253"/>
      <c r="K12" s="2026"/>
      <c r="L12" s="1681"/>
    </row>
    <row r="13" spans="1:12" ht="12.75">
      <c r="A13" s="1214"/>
      <c r="B13" s="1215">
        <v>5</v>
      </c>
      <c r="C13" s="1040" t="s">
        <v>683</v>
      </c>
      <c r="D13" s="1040"/>
      <c r="E13" s="1517"/>
      <c r="F13" s="1606"/>
      <c r="G13" s="1606"/>
      <c r="H13" s="1606">
        <f t="shared" si="0"/>
        <v>0</v>
      </c>
      <c r="I13" s="1570"/>
      <c r="J13" s="1253"/>
      <c r="K13" s="2026"/>
      <c r="L13" s="1681"/>
    </row>
    <row r="14" spans="1:12" ht="12.75">
      <c r="A14" s="1214"/>
      <c r="B14" s="1215"/>
      <c r="C14" s="1046" t="s">
        <v>658</v>
      </c>
      <c r="D14" s="1041">
        <f>SUM(D9:D13)</f>
        <v>0</v>
      </c>
      <c r="E14" s="1517">
        <f>SUM(E9:E13)</f>
        <v>0</v>
      </c>
      <c r="F14" s="1517">
        <f aca="true" t="shared" si="1" ref="F14:L14">SUM(F9:F13)</f>
        <v>0</v>
      </c>
      <c r="G14" s="1517">
        <f t="shared" si="1"/>
        <v>0</v>
      </c>
      <c r="H14" s="1517">
        <f t="shared" si="1"/>
        <v>0</v>
      </c>
      <c r="I14" s="1517">
        <f t="shared" si="1"/>
        <v>0</v>
      </c>
      <c r="J14" s="1517">
        <f t="shared" si="1"/>
        <v>0</v>
      </c>
      <c r="K14" s="1517">
        <f t="shared" si="1"/>
        <v>0</v>
      </c>
      <c r="L14" s="1517">
        <f t="shared" si="1"/>
        <v>0</v>
      </c>
    </row>
    <row r="15" spans="1:12" ht="13.5" thickBot="1">
      <c r="A15" s="1224"/>
      <c r="B15" s="1225">
        <v>7</v>
      </c>
      <c r="C15" s="1073" t="s">
        <v>660</v>
      </c>
      <c r="D15" s="1931"/>
      <c r="E15" s="1226"/>
      <c r="F15" s="1607"/>
      <c r="G15" s="1607"/>
      <c r="H15" s="1607">
        <f t="shared" si="0"/>
        <v>0</v>
      </c>
      <c r="I15" s="1654"/>
      <c r="J15" s="1253"/>
      <c r="K15" s="2029"/>
      <c r="L15" s="1978"/>
    </row>
    <row r="16" spans="1:12" ht="13.5" thickBot="1">
      <c r="A16" s="1228"/>
      <c r="B16" s="1229"/>
      <c r="C16" s="1057" t="s">
        <v>119</v>
      </c>
      <c r="D16" s="1058">
        <f>SUM(D14:D15)</f>
        <v>0</v>
      </c>
      <c r="E16" s="1058">
        <f>SUM(E14:E15)</f>
        <v>0</v>
      </c>
      <c r="F16" s="1058">
        <f aca="true" t="shared" si="2" ref="F16:L16">SUM(F14:F15)</f>
        <v>0</v>
      </c>
      <c r="G16" s="1058">
        <f t="shared" si="2"/>
        <v>0</v>
      </c>
      <c r="H16" s="1058">
        <f t="shared" si="2"/>
        <v>0</v>
      </c>
      <c r="I16" s="1058">
        <f t="shared" si="2"/>
        <v>0</v>
      </c>
      <c r="J16" s="1058">
        <f t="shared" si="2"/>
        <v>0</v>
      </c>
      <c r="K16" s="1058">
        <f t="shared" si="2"/>
        <v>0</v>
      </c>
      <c r="L16" s="1058">
        <f t="shared" si="2"/>
        <v>0</v>
      </c>
    </row>
    <row r="17" spans="1:12" ht="12.75">
      <c r="A17" s="1233">
        <v>2</v>
      </c>
      <c r="B17" s="1234"/>
      <c r="C17" s="1235" t="s">
        <v>668</v>
      </c>
      <c r="D17" s="1932"/>
      <c r="E17" s="1257"/>
      <c r="F17" s="1657"/>
      <c r="G17" s="1657"/>
      <c r="H17" s="1657">
        <f t="shared" si="0"/>
        <v>0</v>
      </c>
      <c r="I17" s="1658"/>
      <c r="J17" s="1253"/>
      <c r="K17" s="2030"/>
      <c r="L17" s="1684"/>
    </row>
    <row r="18" spans="1:12" ht="12.75">
      <c r="A18" s="1214"/>
      <c r="B18" s="1215"/>
      <c r="C18" s="1040"/>
      <c r="D18" s="1040"/>
      <c r="E18" s="1517"/>
      <c r="F18" s="1606"/>
      <c r="G18" s="1606"/>
      <c r="H18" s="1606">
        <f t="shared" si="0"/>
        <v>0</v>
      </c>
      <c r="I18" s="1570"/>
      <c r="J18" s="1253"/>
      <c r="K18" s="2026"/>
      <c r="L18" s="1681"/>
    </row>
    <row r="19" spans="1:12" ht="12.75">
      <c r="A19" s="1214"/>
      <c r="B19" s="1215">
        <v>1</v>
      </c>
      <c r="C19" s="1040" t="s">
        <v>694</v>
      </c>
      <c r="D19" s="1040"/>
      <c r="E19" s="1517"/>
      <c r="F19" s="1606"/>
      <c r="G19" s="1606"/>
      <c r="H19" s="1606">
        <f t="shared" si="0"/>
        <v>0</v>
      </c>
      <c r="I19" s="1570"/>
      <c r="J19" s="1253"/>
      <c r="K19" s="2026"/>
      <c r="L19" s="1681"/>
    </row>
    <row r="20" spans="1:12" ht="12.75">
      <c r="A20" s="1214"/>
      <c r="B20" s="1215">
        <v>2</v>
      </c>
      <c r="C20" s="1040" t="s">
        <v>673</v>
      </c>
      <c r="D20" s="1040"/>
      <c r="E20" s="1517"/>
      <c r="F20" s="1606"/>
      <c r="G20" s="1606"/>
      <c r="H20" s="1606">
        <f t="shared" si="0"/>
        <v>0</v>
      </c>
      <c r="I20" s="1570"/>
      <c r="J20" s="1253"/>
      <c r="K20" s="2026"/>
      <c r="L20" s="1681"/>
    </row>
    <row r="21" spans="1:12" ht="13.5" thickBot="1">
      <c r="A21" s="1224"/>
      <c r="B21" s="1225">
        <v>3</v>
      </c>
      <c r="C21" s="1073" t="s">
        <v>684</v>
      </c>
      <c r="D21" s="1049"/>
      <c r="E21" s="1941"/>
      <c r="F21" s="1606"/>
      <c r="G21" s="1607"/>
      <c r="H21" s="1607">
        <f t="shared" si="0"/>
        <v>0</v>
      </c>
      <c r="I21" s="1654"/>
      <c r="J21" s="1253"/>
      <c r="K21" s="2029"/>
      <c r="L21" s="1978"/>
    </row>
    <row r="22" spans="1:12" ht="13.5" thickBot="1">
      <c r="A22" s="1228"/>
      <c r="B22" s="1229"/>
      <c r="C22" s="1057" t="s">
        <v>668</v>
      </c>
      <c r="D22" s="1058">
        <f>SUM(D18:D21)</f>
        <v>0</v>
      </c>
      <c r="E22" s="1058">
        <f>SUM(E18:E21)</f>
        <v>0</v>
      </c>
      <c r="F22" s="1058">
        <f aca="true" t="shared" si="3" ref="F22:L22">SUM(F18:F21)</f>
        <v>0</v>
      </c>
      <c r="G22" s="1058">
        <f t="shared" si="3"/>
        <v>0</v>
      </c>
      <c r="H22" s="1058">
        <f t="shared" si="3"/>
        <v>0</v>
      </c>
      <c r="I22" s="1058">
        <f t="shared" si="3"/>
        <v>0</v>
      </c>
      <c r="J22" s="1058">
        <f t="shared" si="3"/>
        <v>0</v>
      </c>
      <c r="K22" s="1058">
        <f t="shared" si="3"/>
        <v>0</v>
      </c>
      <c r="L22" s="1058">
        <f t="shared" si="3"/>
        <v>0</v>
      </c>
    </row>
    <row r="23" spans="1:12" ht="12.75">
      <c r="A23" s="1233">
        <v>3</v>
      </c>
      <c r="B23" s="1234"/>
      <c r="C23" s="1235" t="s">
        <v>702</v>
      </c>
      <c r="D23" s="1932"/>
      <c r="E23" s="1257"/>
      <c r="F23" s="1657"/>
      <c r="G23" s="1657"/>
      <c r="H23" s="1657">
        <f t="shared" si="0"/>
        <v>0</v>
      </c>
      <c r="I23" s="1658"/>
      <c r="J23" s="1253"/>
      <c r="K23" s="2030"/>
      <c r="L23" s="1684"/>
    </row>
    <row r="24" spans="1:12" ht="12.75">
      <c r="A24" s="1214"/>
      <c r="B24" s="1215">
        <v>1</v>
      </c>
      <c r="C24" s="1040" t="s">
        <v>216</v>
      </c>
      <c r="D24" s="1040"/>
      <c r="E24" s="1517">
        <v>65228</v>
      </c>
      <c r="F24" s="1517">
        <v>65228</v>
      </c>
      <c r="G24" s="1606">
        <v>7206</v>
      </c>
      <c r="H24" s="1606">
        <f t="shared" si="0"/>
        <v>72434</v>
      </c>
      <c r="I24" s="1570"/>
      <c r="J24" s="1253"/>
      <c r="K24" s="2026"/>
      <c r="L24" s="1681"/>
    </row>
    <row r="25" spans="1:12" ht="12.75">
      <c r="A25" s="1214"/>
      <c r="B25" s="1215">
        <v>2</v>
      </c>
      <c r="C25" s="1040" t="s">
        <v>704</v>
      </c>
      <c r="D25" s="1040"/>
      <c r="E25" s="1517"/>
      <c r="F25" s="1517"/>
      <c r="G25" s="1606"/>
      <c r="H25" s="1606">
        <f t="shared" si="0"/>
        <v>0</v>
      </c>
      <c r="I25" s="1570"/>
      <c r="J25" s="1253"/>
      <c r="K25" s="2026"/>
      <c r="L25" s="1681"/>
    </row>
    <row r="26" spans="1:12" ht="12.75">
      <c r="A26" s="1214"/>
      <c r="B26" s="1215">
        <v>3</v>
      </c>
      <c r="C26" s="1040" t="s">
        <v>706</v>
      </c>
      <c r="D26" s="1040"/>
      <c r="E26" s="1517"/>
      <c r="F26" s="1517"/>
      <c r="G26" s="1606"/>
      <c r="H26" s="1606">
        <f t="shared" si="0"/>
        <v>0</v>
      </c>
      <c r="I26" s="1570"/>
      <c r="J26" s="1253"/>
      <c r="K26" s="2026"/>
      <c r="L26" s="1681"/>
    </row>
    <row r="27" spans="1:12" ht="12.75">
      <c r="A27" s="1214"/>
      <c r="B27" s="1215">
        <v>5</v>
      </c>
      <c r="C27" s="1040" t="s">
        <v>681</v>
      </c>
      <c r="D27" s="1040"/>
      <c r="E27" s="1517"/>
      <c r="F27" s="1517"/>
      <c r="G27" s="1606"/>
      <c r="H27" s="1606">
        <f t="shared" si="0"/>
        <v>0</v>
      </c>
      <c r="I27" s="1570"/>
      <c r="J27" s="1253"/>
      <c r="K27" s="2026"/>
      <c r="L27" s="1681"/>
    </row>
    <row r="28" spans="1:12" ht="13.5" thickBot="1">
      <c r="A28" s="1224"/>
      <c r="B28" s="1225">
        <v>7</v>
      </c>
      <c r="C28" s="1073" t="s">
        <v>682</v>
      </c>
      <c r="D28" s="1049"/>
      <c r="E28" s="1941"/>
      <c r="F28" s="1606"/>
      <c r="G28" s="1659"/>
      <c r="H28" s="1659">
        <f t="shared" si="0"/>
        <v>0</v>
      </c>
      <c r="I28" s="1660"/>
      <c r="J28" s="1253"/>
      <c r="K28" s="2029"/>
      <c r="L28" s="1978"/>
    </row>
    <row r="29" spans="1:12" ht="13.5" thickBot="1">
      <c r="A29" s="1228"/>
      <c r="B29" s="1229"/>
      <c r="C29" s="1057" t="s">
        <v>702</v>
      </c>
      <c r="D29" s="1058">
        <f>SUM(D24:D28)</f>
        <v>0</v>
      </c>
      <c r="E29" s="1058">
        <f>SUM(E24:E28)</f>
        <v>65228</v>
      </c>
      <c r="F29" s="1058">
        <f aca="true" t="shared" si="4" ref="F29:L29">SUM(F24:F28)</f>
        <v>65228</v>
      </c>
      <c r="G29" s="1058">
        <f t="shared" si="4"/>
        <v>7206</v>
      </c>
      <c r="H29" s="1058">
        <f t="shared" si="4"/>
        <v>72434</v>
      </c>
      <c r="I29" s="1058">
        <f t="shared" si="4"/>
        <v>0</v>
      </c>
      <c r="J29" s="1058">
        <f t="shared" si="4"/>
        <v>0</v>
      </c>
      <c r="K29" s="1058">
        <f t="shared" si="4"/>
        <v>0</v>
      </c>
      <c r="L29" s="1058">
        <f t="shared" si="4"/>
        <v>0</v>
      </c>
    </row>
    <row r="30" spans="1:12" ht="12.75">
      <c r="A30" s="1233">
        <v>4</v>
      </c>
      <c r="B30" s="1234"/>
      <c r="C30" s="1235" t="s">
        <v>714</v>
      </c>
      <c r="D30" s="1932"/>
      <c r="E30" s="1257"/>
      <c r="F30" s="1657"/>
      <c r="G30" s="1657"/>
      <c r="H30" s="1657">
        <f t="shared" si="0"/>
        <v>0</v>
      </c>
      <c r="I30" s="1658"/>
      <c r="J30" s="1253"/>
      <c r="K30" s="2030"/>
      <c r="L30" s="1684"/>
    </row>
    <row r="31" spans="1:12" ht="12.75">
      <c r="A31" s="1233"/>
      <c r="B31" s="1234">
        <v>1</v>
      </c>
      <c r="C31" s="1339" t="s">
        <v>519</v>
      </c>
      <c r="D31" s="1932"/>
      <c r="E31" s="1257"/>
      <c r="F31" s="1670"/>
      <c r="G31" s="1670"/>
      <c r="H31" s="1670"/>
      <c r="I31" s="1671"/>
      <c r="J31" s="1253"/>
      <c r="K31" s="2026"/>
      <c r="L31" s="1681"/>
    </row>
    <row r="32" spans="1:12" ht="12.75">
      <c r="A32" s="1233"/>
      <c r="B32" s="1234">
        <v>2</v>
      </c>
      <c r="C32" s="1339" t="s">
        <v>520</v>
      </c>
      <c r="D32" s="1932"/>
      <c r="E32" s="1257"/>
      <c r="F32" s="1670"/>
      <c r="G32" s="1670"/>
      <c r="H32" s="1670"/>
      <c r="I32" s="1671"/>
      <c r="J32" s="1253"/>
      <c r="K32" s="2026"/>
      <c r="L32" s="1681"/>
    </row>
    <row r="33" spans="1:12" ht="12.75">
      <c r="A33" s="1233"/>
      <c r="B33" s="1234">
        <v>3</v>
      </c>
      <c r="C33" s="1975" t="s">
        <v>518</v>
      </c>
      <c r="D33" s="1932"/>
      <c r="E33" s="1257">
        <f>SUM(E31:E32)</f>
        <v>0</v>
      </c>
      <c r="F33" s="1670"/>
      <c r="G33" s="1670"/>
      <c r="H33" s="1670"/>
      <c r="I33" s="1671"/>
      <c r="J33" s="1253"/>
      <c r="K33" s="2026"/>
      <c r="L33" s="1681"/>
    </row>
    <row r="34" spans="1:12" ht="12.75">
      <c r="A34" s="1214"/>
      <c r="B34" s="1215">
        <v>4</v>
      </c>
      <c r="C34" s="1040" t="s">
        <v>716</v>
      </c>
      <c r="D34" s="1930"/>
      <c r="E34" s="1047"/>
      <c r="F34" s="1047"/>
      <c r="G34" s="1606"/>
      <c r="H34" s="1606">
        <f aca="true" t="shared" si="5" ref="H34:H45">SUM(F34:G34)</f>
        <v>0</v>
      </c>
      <c r="I34" s="1570"/>
      <c r="J34" s="1253"/>
      <c r="K34" s="2026"/>
      <c r="L34" s="1681"/>
    </row>
    <row r="35" spans="1:12" ht="12.75">
      <c r="A35" s="1214"/>
      <c r="B35" s="1215">
        <v>5</v>
      </c>
      <c r="C35" s="1040" t="s">
        <v>267</v>
      </c>
      <c r="D35" s="1930"/>
      <c r="E35" s="1047"/>
      <c r="F35" s="1606"/>
      <c r="G35" s="1606"/>
      <c r="H35" s="1606">
        <f t="shared" si="5"/>
        <v>0</v>
      </c>
      <c r="I35" s="1570"/>
      <c r="J35" s="1253"/>
      <c r="K35" s="2026"/>
      <c r="L35" s="1681"/>
    </row>
    <row r="36" spans="1:12" ht="12.75">
      <c r="A36" s="1214"/>
      <c r="B36" s="1215">
        <v>6</v>
      </c>
      <c r="C36" s="1040" t="s">
        <v>123</v>
      </c>
      <c r="D36" s="1930"/>
      <c r="E36" s="1047"/>
      <c r="F36" s="1606"/>
      <c r="G36" s="1606"/>
      <c r="H36" s="1606">
        <f t="shared" si="5"/>
        <v>0</v>
      </c>
      <c r="I36" s="1570"/>
      <c r="J36" s="1253"/>
      <c r="K36" s="2026"/>
      <c r="L36" s="1681"/>
    </row>
    <row r="37" spans="1:12" ht="12.75">
      <c r="A37" s="1214"/>
      <c r="B37" s="1215">
        <v>7</v>
      </c>
      <c r="C37" s="1040" t="s">
        <v>124</v>
      </c>
      <c r="D37" s="1930"/>
      <c r="E37" s="1047"/>
      <c r="F37" s="1606"/>
      <c r="G37" s="1606"/>
      <c r="H37" s="1606">
        <f t="shared" si="5"/>
        <v>0</v>
      </c>
      <c r="I37" s="1570"/>
      <c r="J37" s="1253"/>
      <c r="K37" s="2026"/>
      <c r="L37" s="1681"/>
    </row>
    <row r="38" spans="1:12" ht="12.75">
      <c r="A38" s="1214"/>
      <c r="B38" s="1215"/>
      <c r="C38" s="1258" t="s">
        <v>125</v>
      </c>
      <c r="D38" s="1933"/>
      <c r="E38" s="1259">
        <f>SUM(E36:E37)</f>
        <v>0</v>
      </c>
      <c r="F38" s="1618">
        <v>0</v>
      </c>
      <c r="G38" s="1618">
        <f>SUM(G36:G37)</f>
        <v>0</v>
      </c>
      <c r="H38" s="1618">
        <f t="shared" si="5"/>
        <v>0</v>
      </c>
      <c r="I38" s="1662">
        <f>SUM(I36:I37)</f>
        <v>0</v>
      </c>
      <c r="J38" s="1253"/>
      <c r="K38" s="2026"/>
      <c r="L38" s="1681"/>
    </row>
    <row r="39" spans="1:12" ht="12.75">
      <c r="A39" s="1214"/>
      <c r="B39" s="1215">
        <v>8</v>
      </c>
      <c r="C39" s="1040" t="s">
        <v>720</v>
      </c>
      <c r="D39" s="1930"/>
      <c r="E39" s="1047"/>
      <c r="F39" s="1606"/>
      <c r="G39" s="1606"/>
      <c r="H39" s="1606">
        <f t="shared" si="5"/>
        <v>0</v>
      </c>
      <c r="I39" s="1570"/>
      <c r="J39" s="1253"/>
      <c r="K39" s="2026"/>
      <c r="L39" s="1681"/>
    </row>
    <row r="40" spans="1:12" ht="12.75">
      <c r="A40" s="1214"/>
      <c r="B40" s="1215"/>
      <c r="C40" s="1046" t="s">
        <v>722</v>
      </c>
      <c r="D40" s="1929"/>
      <c r="E40" s="1047">
        <f>SUM(E38:E39)</f>
        <v>0</v>
      </c>
      <c r="F40" s="1606">
        <v>0</v>
      </c>
      <c r="G40" s="1606">
        <f>SUM(G38:G39)</f>
        <v>0</v>
      </c>
      <c r="H40" s="1606">
        <f t="shared" si="5"/>
        <v>0</v>
      </c>
      <c r="I40" s="1570">
        <f>SUM(I38:I39)</f>
        <v>0</v>
      </c>
      <c r="J40" s="1253"/>
      <c r="K40" s="2026"/>
      <c r="L40" s="1681"/>
    </row>
    <row r="41" spans="1:12" ht="12.75">
      <c r="A41" s="1214"/>
      <c r="B41" s="1215">
        <v>9</v>
      </c>
      <c r="C41" s="1040" t="s">
        <v>724</v>
      </c>
      <c r="D41" s="1930"/>
      <c r="E41" s="1047"/>
      <c r="F41" s="1606"/>
      <c r="G41" s="1606"/>
      <c r="H41" s="1606">
        <f t="shared" si="5"/>
        <v>0</v>
      </c>
      <c r="I41" s="1570"/>
      <c r="J41" s="1253"/>
      <c r="K41" s="2026"/>
      <c r="L41" s="1681"/>
    </row>
    <row r="42" spans="1:12" ht="12.75">
      <c r="A42" s="1214"/>
      <c r="B42" s="1215"/>
      <c r="C42" s="1258" t="s">
        <v>126</v>
      </c>
      <c r="D42" s="1933"/>
      <c r="E42" s="1259">
        <f>E34+E35+E40+E41</f>
        <v>0</v>
      </c>
      <c r="F42" s="1618">
        <f>F34+F35+F40+F41</f>
        <v>0</v>
      </c>
      <c r="G42" s="1618">
        <f>G34+G35+G40+G41</f>
        <v>0</v>
      </c>
      <c r="H42" s="1618">
        <f t="shared" si="5"/>
        <v>0</v>
      </c>
      <c r="I42" s="1662">
        <f>I34+I35+I40+I41</f>
        <v>0</v>
      </c>
      <c r="J42" s="1253"/>
      <c r="K42" s="2026"/>
      <c r="L42" s="1681"/>
    </row>
    <row r="43" spans="1:12" ht="12.75">
      <c r="A43" s="1214"/>
      <c r="B43" s="1215">
        <v>10</v>
      </c>
      <c r="C43" s="1040" t="s">
        <v>728</v>
      </c>
      <c r="D43" s="1930"/>
      <c r="E43" s="1047"/>
      <c r="F43" s="1606"/>
      <c r="G43" s="1606"/>
      <c r="H43" s="1606">
        <f t="shared" si="5"/>
        <v>0</v>
      </c>
      <c r="I43" s="1570"/>
      <c r="J43" s="1253"/>
      <c r="K43" s="2026"/>
      <c r="L43" s="1681"/>
    </row>
    <row r="44" spans="1:12" ht="12.75">
      <c r="A44" s="1214"/>
      <c r="B44" s="1215">
        <v>11</v>
      </c>
      <c r="C44" s="1040" t="s">
        <v>730</v>
      </c>
      <c r="D44" s="1040"/>
      <c r="E44" s="1517"/>
      <c r="F44" s="1517"/>
      <c r="G44" s="1606"/>
      <c r="H44" s="1606">
        <f t="shared" si="5"/>
        <v>0</v>
      </c>
      <c r="I44" s="1570"/>
      <c r="J44" s="1253"/>
      <c r="K44" s="2026"/>
      <c r="L44" s="1681"/>
    </row>
    <row r="45" spans="1:12" ht="12.75">
      <c r="A45" s="1214"/>
      <c r="B45" s="1215">
        <v>12</v>
      </c>
      <c r="C45" s="1040" t="s">
        <v>733</v>
      </c>
      <c r="D45" s="1040"/>
      <c r="E45" s="1517"/>
      <c r="F45" s="1606"/>
      <c r="G45" s="1606"/>
      <c r="H45" s="1606">
        <f t="shared" si="5"/>
        <v>0</v>
      </c>
      <c r="I45" s="1570"/>
      <c r="J45" s="1253"/>
      <c r="K45" s="2026"/>
      <c r="L45" s="1681"/>
    </row>
    <row r="46" spans="1:12" ht="13.5" thickBot="1">
      <c r="A46" s="1224"/>
      <c r="B46" s="1225"/>
      <c r="C46" s="1262" t="s">
        <v>735</v>
      </c>
      <c r="D46" s="1934"/>
      <c r="E46" s="1263">
        <f>SUM(E44:E45)</f>
        <v>0</v>
      </c>
      <c r="F46" s="1263">
        <f aca="true" t="shared" si="6" ref="F46:L46">SUM(F44:F45)</f>
        <v>0</v>
      </c>
      <c r="G46" s="1263">
        <f t="shared" si="6"/>
        <v>0</v>
      </c>
      <c r="H46" s="1263">
        <f t="shared" si="6"/>
        <v>0</v>
      </c>
      <c r="I46" s="1263">
        <f t="shared" si="6"/>
        <v>0</v>
      </c>
      <c r="J46" s="1263">
        <f t="shared" si="6"/>
        <v>0</v>
      </c>
      <c r="K46" s="1263">
        <f t="shared" si="6"/>
        <v>0</v>
      </c>
      <c r="L46" s="1263">
        <f t="shared" si="6"/>
        <v>0</v>
      </c>
    </row>
    <row r="47" spans="1:12" ht="13.5" thickBot="1">
      <c r="A47" s="1228"/>
      <c r="B47" s="1229"/>
      <c r="C47" s="1057" t="s">
        <v>714</v>
      </c>
      <c r="D47" s="1058">
        <f>D42+D43+D46</f>
        <v>0</v>
      </c>
      <c r="E47" s="1058">
        <f>E33+E42+E43+E46</f>
        <v>0</v>
      </c>
      <c r="F47" s="1058">
        <f aca="true" t="shared" si="7" ref="F47:L47">F33+F42+F43+F46</f>
        <v>0</v>
      </c>
      <c r="G47" s="1058">
        <f t="shared" si="7"/>
        <v>0</v>
      </c>
      <c r="H47" s="1058">
        <f t="shared" si="7"/>
        <v>0</v>
      </c>
      <c r="I47" s="1058">
        <f t="shared" si="7"/>
        <v>0</v>
      </c>
      <c r="J47" s="1058">
        <f t="shared" si="7"/>
        <v>0</v>
      </c>
      <c r="K47" s="1058">
        <f t="shared" si="7"/>
        <v>0</v>
      </c>
      <c r="L47" s="1058">
        <f t="shared" si="7"/>
        <v>0</v>
      </c>
    </row>
    <row r="48" spans="1:12" ht="12.75">
      <c r="A48" s="1233"/>
      <c r="B48" s="1234"/>
      <c r="C48" s="1339"/>
      <c r="D48" s="1935"/>
      <c r="E48" s="1257"/>
      <c r="F48" s="1657"/>
      <c r="G48" s="1657"/>
      <c r="H48" s="1657"/>
      <c r="I48" s="1658"/>
      <c r="J48" s="1253"/>
      <c r="K48" s="2032"/>
      <c r="L48" s="1679"/>
    </row>
    <row r="49" spans="1:12" ht="16.5" thickBot="1">
      <c r="A49" s="1623"/>
      <c r="B49" s="1624"/>
      <c r="C49" s="1625" t="s">
        <v>268</v>
      </c>
      <c r="D49" s="1650">
        <f>D16+D22+D29+D47</f>
        <v>0</v>
      </c>
      <c r="E49" s="1650">
        <f>E16+E22+E29+E47</f>
        <v>65228</v>
      </c>
      <c r="F49" s="1650">
        <f aca="true" t="shared" si="8" ref="F49:L49">F16+F22+F29+F47</f>
        <v>65228</v>
      </c>
      <c r="G49" s="1650">
        <f t="shared" si="8"/>
        <v>7206</v>
      </c>
      <c r="H49" s="1650">
        <f t="shared" si="8"/>
        <v>72434</v>
      </c>
      <c r="I49" s="1650">
        <f t="shared" si="8"/>
        <v>0</v>
      </c>
      <c r="J49" s="1650">
        <f t="shared" si="8"/>
        <v>0</v>
      </c>
      <c r="K49" s="1650">
        <f t="shared" si="8"/>
        <v>0</v>
      </c>
      <c r="L49" s="1650">
        <f t="shared" si="8"/>
        <v>0</v>
      </c>
    </row>
    <row r="50" spans="1:12" ht="16.5" thickBot="1">
      <c r="A50" s="1626"/>
      <c r="B50" s="1627"/>
      <c r="C50" s="1628" t="s">
        <v>130</v>
      </c>
      <c r="D50" s="1892"/>
      <c r="E50" s="1629"/>
      <c r="F50" s="1630"/>
      <c r="G50" s="1630"/>
      <c r="H50" s="1630"/>
      <c r="I50" s="1665"/>
      <c r="J50" s="1253"/>
      <c r="K50" s="2001"/>
      <c r="L50" s="1686"/>
    </row>
    <row r="51" spans="1:12" ht="13.5" thickBot="1">
      <c r="A51" s="1633">
        <v>5</v>
      </c>
      <c r="B51" s="1634"/>
      <c r="C51" s="1380" t="s">
        <v>269</v>
      </c>
      <c r="D51" s="1381">
        <f>SUM(D52:D54)</f>
        <v>0</v>
      </c>
      <c r="E51" s="1381">
        <f>SUM(E52:E54)</f>
        <v>64928</v>
      </c>
      <c r="F51" s="1381">
        <f aca="true" t="shared" si="9" ref="F51:L51">SUM(F52:F54)</f>
        <v>64928</v>
      </c>
      <c r="G51" s="1381">
        <f t="shared" si="9"/>
        <v>7206</v>
      </c>
      <c r="H51" s="1381">
        <f t="shared" si="9"/>
        <v>72134</v>
      </c>
      <c r="I51" s="1381">
        <f t="shared" si="9"/>
        <v>0</v>
      </c>
      <c r="J51" s="1381">
        <f t="shared" si="9"/>
        <v>0</v>
      </c>
      <c r="K51" s="1381">
        <f t="shared" si="9"/>
        <v>0</v>
      </c>
      <c r="L51" s="1381">
        <f t="shared" si="9"/>
        <v>0</v>
      </c>
    </row>
    <row r="52" spans="1:12" ht="12.75">
      <c r="A52" s="1635"/>
      <c r="B52" s="1636">
        <v>1</v>
      </c>
      <c r="C52" s="1637" t="s">
        <v>58</v>
      </c>
      <c r="D52" s="1936"/>
      <c r="E52" s="1666">
        <v>50252</v>
      </c>
      <c r="F52" s="1666">
        <v>50252</v>
      </c>
      <c r="G52" s="1657">
        <v>6239</v>
      </c>
      <c r="H52" s="1657">
        <f aca="true" t="shared" si="10" ref="H52:H64">SUM(F52:G52)</f>
        <v>56491</v>
      </c>
      <c r="I52" s="1658"/>
      <c r="J52" s="1253"/>
      <c r="K52" s="2032"/>
      <c r="L52" s="1679"/>
    </row>
    <row r="53" spans="1:12" ht="12.75">
      <c r="A53" s="1521"/>
      <c r="B53" s="1522">
        <v>2</v>
      </c>
      <c r="C53" s="1593" t="s">
        <v>29</v>
      </c>
      <c r="D53" s="1936"/>
      <c r="E53" s="1666">
        <v>7822</v>
      </c>
      <c r="F53" s="1666">
        <v>7822</v>
      </c>
      <c r="G53" s="1606">
        <v>967</v>
      </c>
      <c r="H53" s="1606">
        <f t="shared" si="10"/>
        <v>8789</v>
      </c>
      <c r="I53" s="1570"/>
      <c r="J53" s="1253"/>
      <c r="K53" s="2026"/>
      <c r="L53" s="1681"/>
    </row>
    <row r="54" spans="1:12" ht="13.5" thickBot="1">
      <c r="A54" s="1521"/>
      <c r="B54" s="1522">
        <v>3</v>
      </c>
      <c r="C54" s="1593" t="s">
        <v>60</v>
      </c>
      <c r="D54" s="1936"/>
      <c r="E54" s="1666">
        <v>6854</v>
      </c>
      <c r="F54" s="1666">
        <v>6854</v>
      </c>
      <c r="G54" s="1606"/>
      <c r="H54" s="1606">
        <f t="shared" si="10"/>
        <v>6854</v>
      </c>
      <c r="I54" s="1570"/>
      <c r="J54" s="1253"/>
      <c r="K54" s="2033"/>
      <c r="L54" s="1677"/>
    </row>
    <row r="55" spans="1:12" ht="12.75">
      <c r="A55" s="1668">
        <v>6</v>
      </c>
      <c r="B55" s="1675"/>
      <c r="C55" s="1676" t="s">
        <v>270</v>
      </c>
      <c r="D55" s="1669">
        <f>SUM(D56:D60)</f>
        <v>0</v>
      </c>
      <c r="E55" s="1669">
        <f>SUM(E56:E60)</f>
        <v>0</v>
      </c>
      <c r="F55" s="1669">
        <f aca="true" t="shared" si="11" ref="F55:L55">SUM(F56:F60)</f>
        <v>0</v>
      </c>
      <c r="G55" s="1669">
        <f t="shared" si="11"/>
        <v>0</v>
      </c>
      <c r="H55" s="1669">
        <f t="shared" si="11"/>
        <v>0</v>
      </c>
      <c r="I55" s="1669">
        <f t="shared" si="11"/>
        <v>0</v>
      </c>
      <c r="J55" s="1669">
        <f t="shared" si="11"/>
        <v>0</v>
      </c>
      <c r="K55" s="1669">
        <f t="shared" si="11"/>
        <v>0</v>
      </c>
      <c r="L55" s="1669">
        <f t="shared" si="11"/>
        <v>0</v>
      </c>
    </row>
    <row r="56" spans="1:12" ht="12.75">
      <c r="A56" s="1521"/>
      <c r="B56" s="1522">
        <v>1</v>
      </c>
      <c r="C56" s="1593" t="s">
        <v>679</v>
      </c>
      <c r="D56" s="1936"/>
      <c r="E56" s="1666"/>
      <c r="F56" s="1606"/>
      <c r="G56" s="1683"/>
      <c r="H56" s="1683">
        <f t="shared" si="10"/>
        <v>0</v>
      </c>
      <c r="I56" s="1662"/>
      <c r="J56" s="1253"/>
      <c r="K56" s="2026"/>
      <c r="L56" s="1681"/>
    </row>
    <row r="57" spans="1:12" ht="12.75">
      <c r="A57" s="1635"/>
      <c r="B57" s="1636">
        <v>2</v>
      </c>
      <c r="C57" s="1637" t="s">
        <v>680</v>
      </c>
      <c r="D57" s="1936"/>
      <c r="E57" s="1666"/>
      <c r="F57" s="1606"/>
      <c r="G57" s="1670"/>
      <c r="H57" s="1670">
        <f t="shared" si="10"/>
        <v>0</v>
      </c>
      <c r="I57" s="1684"/>
      <c r="K57" s="2028"/>
      <c r="L57" s="1681"/>
    </row>
    <row r="58" spans="1:12" ht="12.75">
      <c r="A58" s="1635"/>
      <c r="B58" s="1636">
        <v>3</v>
      </c>
      <c r="C58" s="1199" t="s">
        <v>271</v>
      </c>
      <c r="D58" s="1301"/>
      <c r="E58" s="1666"/>
      <c r="F58" s="1606"/>
      <c r="G58" s="1683"/>
      <c r="H58" s="1683">
        <f t="shared" si="10"/>
        <v>0</v>
      </c>
      <c r="I58" s="1684"/>
      <c r="J58" s="2059"/>
      <c r="K58" s="2028"/>
      <c r="L58" s="1681"/>
    </row>
    <row r="59" spans="1:12" ht="12.75">
      <c r="A59" s="1643"/>
      <c r="B59" s="1644">
        <v>4</v>
      </c>
      <c r="C59" s="1427" t="s">
        <v>678</v>
      </c>
      <c r="D59" s="1938"/>
      <c r="E59" s="1666"/>
      <c r="F59" s="1670"/>
      <c r="G59" s="1685"/>
      <c r="H59" s="1685"/>
      <c r="I59" s="1686"/>
      <c r="K59" s="2058"/>
      <c r="L59" s="1686"/>
    </row>
    <row r="60" spans="1:12" ht="13.5" thickBot="1">
      <c r="A60" s="1646"/>
      <c r="B60" s="1647">
        <v>5</v>
      </c>
      <c r="C60" s="1648" t="s">
        <v>675</v>
      </c>
      <c r="D60" s="1937"/>
      <c r="E60" s="1666"/>
      <c r="F60" s="1606"/>
      <c r="G60" s="1607"/>
      <c r="H60" s="1607">
        <f t="shared" si="10"/>
        <v>0</v>
      </c>
      <c r="I60" s="1677"/>
      <c r="K60" s="2027"/>
      <c r="L60" s="1677"/>
    </row>
    <row r="61" spans="1:12" ht="13.5" thickBot="1">
      <c r="A61" s="1633">
        <v>7</v>
      </c>
      <c r="B61" s="1634"/>
      <c r="C61" s="1380" t="s">
        <v>272</v>
      </c>
      <c r="D61" s="1381">
        <f>SUM(D62:D64)</f>
        <v>0</v>
      </c>
      <c r="E61" s="1381">
        <f>SUM(E62:E64)</f>
        <v>300</v>
      </c>
      <c r="F61" s="1381">
        <f aca="true" t="shared" si="12" ref="F61:L61">SUM(F62:F64)</f>
        <v>300</v>
      </c>
      <c r="G61" s="1381">
        <f t="shared" si="12"/>
        <v>0</v>
      </c>
      <c r="H61" s="1381">
        <f t="shared" si="12"/>
        <v>300</v>
      </c>
      <c r="I61" s="1381">
        <f t="shared" si="12"/>
        <v>0</v>
      </c>
      <c r="J61" s="1381">
        <f t="shared" si="12"/>
        <v>0</v>
      </c>
      <c r="K61" s="1381">
        <f t="shared" si="12"/>
        <v>0</v>
      </c>
      <c r="L61" s="1381">
        <f t="shared" si="12"/>
        <v>0</v>
      </c>
    </row>
    <row r="62" spans="1:12" ht="12.75">
      <c r="A62" s="1635"/>
      <c r="B62" s="1636">
        <v>1</v>
      </c>
      <c r="C62" s="1637" t="s">
        <v>136</v>
      </c>
      <c r="D62" s="1936"/>
      <c r="E62" s="1666">
        <v>300</v>
      </c>
      <c r="F62" s="1666">
        <v>300</v>
      </c>
      <c r="G62" s="1657"/>
      <c r="H62" s="1657">
        <f t="shared" si="10"/>
        <v>300</v>
      </c>
      <c r="I62" s="1679"/>
      <c r="K62" s="2034"/>
      <c r="L62" s="1684"/>
    </row>
    <row r="63" spans="1:12" ht="12.75">
      <c r="A63" s="1643"/>
      <c r="B63" s="1644">
        <v>2</v>
      </c>
      <c r="C63" s="1645" t="s">
        <v>170</v>
      </c>
      <c r="D63" s="1937"/>
      <c r="E63" s="1976"/>
      <c r="F63" s="1659"/>
      <c r="G63" s="1617"/>
      <c r="H63" s="1617"/>
      <c r="I63" s="1686"/>
      <c r="K63" s="2058"/>
      <c r="L63" s="1686"/>
    </row>
    <row r="64" spans="1:12" ht="13.5" thickBot="1">
      <c r="A64" s="1526"/>
      <c r="B64" s="1527">
        <v>3</v>
      </c>
      <c r="C64" s="1982" t="s">
        <v>137</v>
      </c>
      <c r="D64" s="1983"/>
      <c r="E64" s="1984"/>
      <c r="F64" s="1607"/>
      <c r="G64" s="2053"/>
      <c r="H64" s="2053">
        <f t="shared" si="10"/>
        <v>0</v>
      </c>
      <c r="I64" s="1677"/>
      <c r="K64" s="2027"/>
      <c r="L64" s="1677"/>
    </row>
    <row r="65" spans="1:12" ht="13.5" thickBot="1">
      <c r="A65" s="1985">
        <v>8</v>
      </c>
      <c r="B65" s="1986"/>
      <c r="C65" s="1417" t="s">
        <v>524</v>
      </c>
      <c r="D65" s="1988"/>
      <c r="E65" s="1989">
        <f>SUM(E66:E67)</f>
        <v>0</v>
      </c>
      <c r="F65" s="1989">
        <f aca="true" t="shared" si="13" ref="F65:L65">SUM(F66:F67)</f>
        <v>0</v>
      </c>
      <c r="G65" s="1989">
        <f t="shared" si="13"/>
        <v>0</v>
      </c>
      <c r="H65" s="1989">
        <f t="shared" si="13"/>
        <v>0</v>
      </c>
      <c r="I65" s="1989">
        <f t="shared" si="13"/>
        <v>0</v>
      </c>
      <c r="J65" s="1989">
        <f t="shared" si="13"/>
        <v>0</v>
      </c>
      <c r="K65" s="1989">
        <f t="shared" si="13"/>
        <v>0</v>
      </c>
      <c r="L65" s="1989">
        <f t="shared" si="13"/>
        <v>0</v>
      </c>
    </row>
    <row r="66" spans="1:12" ht="12.75">
      <c r="A66" s="1643"/>
      <c r="B66" s="1644">
        <v>1</v>
      </c>
      <c r="C66" s="1427" t="s">
        <v>525</v>
      </c>
      <c r="D66" s="1994"/>
      <c r="E66" s="1995"/>
      <c r="F66" s="1659"/>
      <c r="G66" s="1977"/>
      <c r="H66" s="1977"/>
      <c r="I66" s="1978"/>
      <c r="K66" s="2034"/>
      <c r="L66" s="1684"/>
    </row>
    <row r="67" spans="1:12" ht="12.75">
      <c r="A67" s="1646"/>
      <c r="B67" s="1647">
        <v>2</v>
      </c>
      <c r="C67" s="1405" t="s">
        <v>526</v>
      </c>
      <c r="D67" s="1937"/>
      <c r="E67" s="1976"/>
      <c r="F67" s="1659"/>
      <c r="G67" s="1977"/>
      <c r="H67" s="1977"/>
      <c r="I67" s="1978"/>
      <c r="K67" s="2028"/>
      <c r="L67" s="1681"/>
    </row>
    <row r="68" spans="1:12" ht="16.5" thickBot="1">
      <c r="A68" s="1623"/>
      <c r="B68" s="1624"/>
      <c r="C68" s="1625" t="s">
        <v>273</v>
      </c>
      <c r="D68" s="1650">
        <f>D51+D55+D61</f>
        <v>0</v>
      </c>
      <c r="E68" s="1650">
        <f aca="true" t="shared" si="14" ref="E68:L68">E51+E55+E61+E65</f>
        <v>65228</v>
      </c>
      <c r="F68" s="1650">
        <f t="shared" si="14"/>
        <v>65228</v>
      </c>
      <c r="G68" s="1650">
        <f t="shared" si="14"/>
        <v>7206</v>
      </c>
      <c r="H68" s="1650">
        <f t="shared" si="14"/>
        <v>72434</v>
      </c>
      <c r="I68" s="1650">
        <f t="shared" si="14"/>
        <v>0</v>
      </c>
      <c r="J68" s="1650">
        <f t="shared" si="14"/>
        <v>0</v>
      </c>
      <c r="K68" s="1650">
        <f t="shared" si="14"/>
        <v>0</v>
      </c>
      <c r="L68" s="1650">
        <f t="shared" si="14"/>
        <v>0</v>
      </c>
    </row>
    <row r="69" ht="12.75">
      <c r="G69" s="1649">
        <f>G49-G68</f>
        <v>0</v>
      </c>
    </row>
    <row r="70" spans="1:5" ht="16.5" hidden="1" thickBot="1">
      <c r="A70" s="1307" t="s">
        <v>274</v>
      </c>
      <c r="B70" s="1308"/>
      <c r="C70" s="1309"/>
      <c r="D70" s="1532"/>
      <c r="E70" s="1310">
        <v>769</v>
      </c>
    </row>
    <row r="71" ht="12.75">
      <c r="E71" s="1649">
        <f>E68-E49</f>
        <v>0</v>
      </c>
    </row>
  </sheetData>
  <sheetProtection/>
  <printOptions horizontalCentered="1"/>
  <pageMargins left="0.5905511811023623" right="0.5905511811023623" top="0.7874015748031497" bottom="0.7874015748031497" header="0" footer="0"/>
  <pageSetup firstPageNumber="29" useFirstPageNumber="1" fitToHeight="1" fitToWidth="1" horizontalDpi="600" verticalDpi="600" orientation="portrait" paperSize="9" scale="76" r:id="rId1"/>
  <headerFooter alignWithMargins="0">
    <oddHeader>&amp;R&amp;P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1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10.00390625" style="246" customWidth="1"/>
    <col min="2" max="2" width="9.140625" style="246" customWidth="1"/>
    <col min="3" max="3" width="61.00390625" style="246" customWidth="1"/>
    <col min="4" max="4" width="14.57421875" style="246" hidden="1" customWidth="1"/>
    <col min="5" max="5" width="10.7109375" style="246" customWidth="1"/>
    <col min="6" max="6" width="11.28125" style="246" hidden="1" customWidth="1"/>
    <col min="7" max="7" width="12.140625" style="246" hidden="1" customWidth="1"/>
    <col min="8" max="8" width="11.28125" style="246" hidden="1" customWidth="1"/>
    <col min="9" max="9" width="10.7109375" style="246" hidden="1" customWidth="1"/>
    <col min="10" max="10" width="9.140625" style="246" hidden="1" customWidth="1"/>
    <col min="11" max="16384" width="9.140625" style="246" customWidth="1"/>
  </cols>
  <sheetData>
    <row r="2" spans="1:9" ht="16.5" thickBot="1">
      <c r="A2" s="1" t="s">
        <v>305</v>
      </c>
      <c r="E2" s="36"/>
      <c r="G2" s="786" t="s">
        <v>303</v>
      </c>
      <c r="I2" s="460" t="s">
        <v>300</v>
      </c>
    </row>
    <row r="3" spans="1:11" ht="15.75">
      <c r="A3" s="37" t="s">
        <v>109</v>
      </c>
      <c r="B3" s="38"/>
      <c r="C3" s="39" t="s">
        <v>946</v>
      </c>
      <c r="D3" s="424"/>
      <c r="E3" s="40" t="s">
        <v>175</v>
      </c>
      <c r="F3" s="84"/>
      <c r="G3" s="84"/>
      <c r="H3" s="84"/>
      <c r="I3" s="84"/>
      <c r="J3" s="84"/>
      <c r="K3" s="84"/>
    </row>
    <row r="4" spans="1:11" ht="16.5" thickBot="1">
      <c r="A4" s="42" t="s">
        <v>111</v>
      </c>
      <c r="B4" s="43"/>
      <c r="C4" s="265" t="s">
        <v>437</v>
      </c>
      <c r="D4" s="369"/>
      <c r="E4" s="299" t="s">
        <v>308</v>
      </c>
      <c r="F4" s="84"/>
      <c r="G4" s="84"/>
      <c r="H4" s="84"/>
      <c r="I4" s="84"/>
      <c r="J4" s="84"/>
      <c r="K4" s="84"/>
    </row>
    <row r="5" spans="1:11" ht="15.75" thickBot="1">
      <c r="A5" s="45"/>
      <c r="B5" s="45"/>
      <c r="C5" s="45"/>
      <c r="D5" s="45"/>
      <c r="E5" s="46" t="s">
        <v>113</v>
      </c>
      <c r="F5" s="84"/>
      <c r="G5" s="84"/>
      <c r="H5" s="84"/>
      <c r="I5" s="84"/>
      <c r="J5" s="84"/>
      <c r="K5" s="84"/>
    </row>
    <row r="6" spans="1:12" ht="63">
      <c r="A6" s="266" t="s">
        <v>114</v>
      </c>
      <c r="B6" s="267" t="s">
        <v>115</v>
      </c>
      <c r="C6" s="49" t="s">
        <v>116</v>
      </c>
      <c r="D6" s="370" t="s">
        <v>506</v>
      </c>
      <c r="E6" s="50" t="s">
        <v>933</v>
      </c>
      <c r="F6" s="51" t="s">
        <v>872</v>
      </c>
      <c r="G6" s="301" t="s">
        <v>564</v>
      </c>
      <c r="H6" s="301" t="s">
        <v>646</v>
      </c>
      <c r="I6" s="301" t="s">
        <v>390</v>
      </c>
      <c r="J6" s="84"/>
      <c r="K6" s="47" t="s">
        <v>47</v>
      </c>
      <c r="L6" s="53" t="s">
        <v>48</v>
      </c>
    </row>
    <row r="7" spans="1:12" ht="15.75">
      <c r="A7" s="64"/>
      <c r="B7" s="65"/>
      <c r="C7" s="143" t="s">
        <v>118</v>
      </c>
      <c r="D7" s="425"/>
      <c r="E7" s="66"/>
      <c r="F7" s="269"/>
      <c r="G7" s="269"/>
      <c r="H7" s="269"/>
      <c r="I7" s="269"/>
      <c r="J7" s="84"/>
      <c r="K7" s="607"/>
      <c r="L7" s="361"/>
    </row>
    <row r="8" spans="1:12" ht="12.75">
      <c r="A8" s="64">
        <v>1</v>
      </c>
      <c r="B8" s="65"/>
      <c r="C8" s="5" t="s">
        <v>649</v>
      </c>
      <c r="D8" s="426"/>
      <c r="E8" s="66"/>
      <c r="F8" s="269"/>
      <c r="G8" s="269"/>
      <c r="H8" s="269"/>
      <c r="I8" s="269"/>
      <c r="J8" s="84"/>
      <c r="K8" s="607"/>
      <c r="L8" s="361"/>
    </row>
    <row r="9" spans="1:12" ht="12.75">
      <c r="A9" s="64"/>
      <c r="B9" s="65">
        <v>1</v>
      </c>
      <c r="C9" s="2" t="s">
        <v>686</v>
      </c>
      <c r="D9" s="427"/>
      <c r="E9" s="6"/>
      <c r="F9" s="6"/>
      <c r="G9" s="269"/>
      <c r="H9" s="269">
        <f aca="true" t="shared" si="0" ref="H9:H30">SUM(F9:G9)</f>
        <v>0</v>
      </c>
      <c r="I9" s="269"/>
      <c r="J9" s="84"/>
      <c r="K9" s="607"/>
      <c r="L9" s="361"/>
    </row>
    <row r="10" spans="1:12" ht="12.75">
      <c r="A10" s="64"/>
      <c r="B10" s="65">
        <v>2</v>
      </c>
      <c r="C10" s="2" t="s">
        <v>695</v>
      </c>
      <c r="D10" s="2"/>
      <c r="E10" s="248">
        <v>1300</v>
      </c>
      <c r="F10" s="248"/>
      <c r="G10" s="271"/>
      <c r="H10" s="271">
        <f t="shared" si="0"/>
        <v>0</v>
      </c>
      <c r="I10" s="269"/>
      <c r="J10" s="84"/>
      <c r="K10" s="607"/>
      <c r="L10" s="361"/>
    </row>
    <row r="11" spans="1:12" ht="12.75">
      <c r="A11" s="64"/>
      <c r="B11" s="65">
        <v>3</v>
      </c>
      <c r="C11" s="2" t="s">
        <v>653</v>
      </c>
      <c r="D11" s="2"/>
      <c r="E11" s="248">
        <v>189</v>
      </c>
      <c r="F11" s="248"/>
      <c r="G11" s="271"/>
      <c r="H11" s="271">
        <f t="shared" si="0"/>
        <v>0</v>
      </c>
      <c r="I11" s="269"/>
      <c r="J11" s="84"/>
      <c r="K11" s="607"/>
      <c r="L11" s="361"/>
    </row>
    <row r="12" spans="1:12" ht="12.75">
      <c r="A12" s="64"/>
      <c r="B12" s="65">
        <v>4</v>
      </c>
      <c r="C12" s="2" t="s">
        <v>655</v>
      </c>
      <c r="D12" s="2"/>
      <c r="E12" s="248"/>
      <c r="F12" s="271"/>
      <c r="G12" s="271"/>
      <c r="H12" s="271">
        <f t="shared" si="0"/>
        <v>0</v>
      </c>
      <c r="I12" s="269"/>
      <c r="J12" s="84"/>
      <c r="K12" s="607"/>
      <c r="L12" s="361"/>
    </row>
    <row r="13" spans="1:12" ht="12.75">
      <c r="A13" s="64"/>
      <c r="B13" s="65">
        <v>5</v>
      </c>
      <c r="C13" s="2" t="s">
        <v>683</v>
      </c>
      <c r="D13" s="2"/>
      <c r="E13" s="248"/>
      <c r="F13" s="271"/>
      <c r="G13" s="271"/>
      <c r="H13" s="271">
        <f t="shared" si="0"/>
        <v>0</v>
      </c>
      <c r="I13" s="269"/>
      <c r="J13" s="84"/>
      <c r="K13" s="607"/>
      <c r="L13" s="361"/>
    </row>
    <row r="14" spans="1:12" ht="12.75">
      <c r="A14" s="64"/>
      <c r="B14" s="65"/>
      <c r="C14" s="5" t="s">
        <v>658</v>
      </c>
      <c r="D14" s="3">
        <f>SUM(D9:D13)</f>
        <v>0</v>
      </c>
      <c r="E14" s="248">
        <f>SUM(E9:E13)</f>
        <v>1489</v>
      </c>
      <c r="F14" s="248">
        <f aca="true" t="shared" si="1" ref="F14:L14">SUM(F9:F13)</f>
        <v>0</v>
      </c>
      <c r="G14" s="248">
        <f t="shared" si="1"/>
        <v>0</v>
      </c>
      <c r="H14" s="248">
        <f t="shared" si="1"/>
        <v>0</v>
      </c>
      <c r="I14" s="248">
        <f t="shared" si="1"/>
        <v>0</v>
      </c>
      <c r="J14" s="248">
        <f t="shared" si="1"/>
        <v>0</v>
      </c>
      <c r="K14" s="248">
        <f t="shared" si="1"/>
        <v>0</v>
      </c>
      <c r="L14" s="248">
        <f t="shared" si="1"/>
        <v>0</v>
      </c>
    </row>
    <row r="15" spans="1:12" ht="13.5" thickBot="1">
      <c r="A15" s="69"/>
      <c r="B15" s="70">
        <v>7</v>
      </c>
      <c r="C15" s="19" t="s">
        <v>660</v>
      </c>
      <c r="D15" s="428"/>
      <c r="E15" s="71"/>
      <c r="F15" s="272"/>
      <c r="G15" s="272"/>
      <c r="H15" s="272">
        <f t="shared" si="0"/>
        <v>0</v>
      </c>
      <c r="I15" s="309"/>
      <c r="J15" s="84"/>
      <c r="K15" s="612"/>
      <c r="L15" s="466"/>
    </row>
    <row r="16" spans="1:12" ht="13.5" thickBot="1">
      <c r="A16" s="72"/>
      <c r="B16" s="73"/>
      <c r="C16" s="9" t="s">
        <v>119</v>
      </c>
      <c r="D16" s="10">
        <f>SUM(D14:D15)</f>
        <v>0</v>
      </c>
      <c r="E16" s="10">
        <f>SUM(E14:E15)</f>
        <v>1489</v>
      </c>
      <c r="F16" s="10">
        <f aca="true" t="shared" si="2" ref="F16:L16">SUM(F14:F15)</f>
        <v>0</v>
      </c>
      <c r="G16" s="10">
        <f t="shared" si="2"/>
        <v>0</v>
      </c>
      <c r="H16" s="10">
        <f t="shared" si="2"/>
        <v>0</v>
      </c>
      <c r="I16" s="10">
        <f t="shared" si="2"/>
        <v>0</v>
      </c>
      <c r="J16" s="10">
        <f t="shared" si="2"/>
        <v>0</v>
      </c>
      <c r="K16" s="10">
        <f t="shared" si="2"/>
        <v>0</v>
      </c>
      <c r="L16" s="10">
        <f t="shared" si="2"/>
        <v>0</v>
      </c>
    </row>
    <row r="17" spans="1:12" ht="12.75">
      <c r="A17" s="75">
        <v>2</v>
      </c>
      <c r="B17" s="76"/>
      <c r="C17" s="77" t="s">
        <v>668</v>
      </c>
      <c r="D17" s="429"/>
      <c r="E17" s="86"/>
      <c r="F17" s="315"/>
      <c r="G17" s="315"/>
      <c r="H17" s="315">
        <f t="shared" si="0"/>
        <v>0</v>
      </c>
      <c r="I17" s="316"/>
      <c r="J17" s="84"/>
      <c r="K17" s="613"/>
      <c r="L17" s="365"/>
    </row>
    <row r="18" spans="1:12" ht="12.75">
      <c r="A18" s="64"/>
      <c r="B18" s="65"/>
      <c r="C18" s="2"/>
      <c r="D18" s="2"/>
      <c r="E18" s="248"/>
      <c r="F18" s="271"/>
      <c r="G18" s="271"/>
      <c r="H18" s="271">
        <f t="shared" si="0"/>
        <v>0</v>
      </c>
      <c r="I18" s="269"/>
      <c r="J18" s="84"/>
      <c r="K18" s="607"/>
      <c r="L18" s="361"/>
    </row>
    <row r="19" spans="1:12" ht="12.75">
      <c r="A19" s="64"/>
      <c r="B19" s="65">
        <v>1</v>
      </c>
      <c r="C19" s="2" t="s">
        <v>694</v>
      </c>
      <c r="D19" s="2"/>
      <c r="E19" s="248"/>
      <c r="F19" s="271"/>
      <c r="G19" s="271"/>
      <c r="H19" s="271">
        <f t="shared" si="0"/>
        <v>0</v>
      </c>
      <c r="I19" s="269"/>
      <c r="J19" s="84"/>
      <c r="K19" s="607"/>
      <c r="L19" s="361"/>
    </row>
    <row r="20" spans="1:12" ht="12.75">
      <c r="A20" s="64"/>
      <c r="B20" s="65">
        <v>2</v>
      </c>
      <c r="C20" s="2" t="s">
        <v>673</v>
      </c>
      <c r="D20" s="2"/>
      <c r="E20" s="248"/>
      <c r="F20" s="271"/>
      <c r="G20" s="271"/>
      <c r="H20" s="271">
        <f t="shared" si="0"/>
        <v>0</v>
      </c>
      <c r="I20" s="269"/>
      <c r="J20" s="84"/>
      <c r="K20" s="607"/>
      <c r="L20" s="361"/>
    </row>
    <row r="21" spans="1:12" ht="13.5" thickBot="1">
      <c r="A21" s="69"/>
      <c r="B21" s="70">
        <v>3</v>
      </c>
      <c r="C21" s="19" t="s">
        <v>684</v>
      </c>
      <c r="D21" s="7"/>
      <c r="E21" s="442"/>
      <c r="F21" s="271"/>
      <c r="G21" s="272"/>
      <c r="H21" s="272">
        <f t="shared" si="0"/>
        <v>0</v>
      </c>
      <c r="I21" s="309"/>
      <c r="J21" s="84"/>
      <c r="K21" s="612"/>
      <c r="L21" s="466"/>
    </row>
    <row r="22" spans="1:12" ht="13.5" thickBot="1">
      <c r="A22" s="72"/>
      <c r="B22" s="73"/>
      <c r="C22" s="9" t="s">
        <v>668</v>
      </c>
      <c r="D22" s="10">
        <f>SUM(D18:D21)</f>
        <v>0</v>
      </c>
      <c r="E22" s="10">
        <f>SUM(E18:E21)</f>
        <v>0</v>
      </c>
      <c r="F22" s="10">
        <f aca="true" t="shared" si="3" ref="F22:L22">SUM(F18:F21)</f>
        <v>0</v>
      </c>
      <c r="G22" s="10">
        <f t="shared" si="3"/>
        <v>0</v>
      </c>
      <c r="H22" s="10">
        <f t="shared" si="3"/>
        <v>0</v>
      </c>
      <c r="I22" s="10">
        <f t="shared" si="3"/>
        <v>0</v>
      </c>
      <c r="J22" s="10">
        <f t="shared" si="3"/>
        <v>0</v>
      </c>
      <c r="K22" s="10">
        <f t="shared" si="3"/>
        <v>0</v>
      </c>
      <c r="L22" s="10">
        <f t="shared" si="3"/>
        <v>0</v>
      </c>
    </row>
    <row r="23" spans="1:12" ht="12.75">
      <c r="A23" s="75">
        <v>3</v>
      </c>
      <c r="B23" s="76"/>
      <c r="C23" s="77" t="s">
        <v>702</v>
      </c>
      <c r="D23" s="429"/>
      <c r="E23" s="86"/>
      <c r="F23" s="315"/>
      <c r="G23" s="315"/>
      <c r="H23" s="315">
        <f t="shared" si="0"/>
        <v>0</v>
      </c>
      <c r="I23" s="316"/>
      <c r="J23" s="84"/>
      <c r="K23" s="613"/>
      <c r="L23" s="365"/>
    </row>
    <row r="24" spans="1:12" ht="12.75">
      <c r="A24" s="64"/>
      <c r="B24" s="65">
        <v>1</v>
      </c>
      <c r="C24" s="2" t="s">
        <v>216</v>
      </c>
      <c r="D24" s="2"/>
      <c r="E24" s="248">
        <v>9049</v>
      </c>
      <c r="F24" s="248"/>
      <c r="G24" s="271"/>
      <c r="H24" s="271">
        <f t="shared" si="0"/>
        <v>0</v>
      </c>
      <c r="I24" s="269"/>
      <c r="J24" s="84"/>
      <c r="K24" s="607"/>
      <c r="L24" s="361"/>
    </row>
    <row r="25" spans="1:12" ht="12.75">
      <c r="A25" s="64"/>
      <c r="B25" s="65">
        <v>2</v>
      </c>
      <c r="C25" s="2" t="s">
        <v>704</v>
      </c>
      <c r="D25" s="2"/>
      <c r="E25" s="248"/>
      <c r="F25" s="248"/>
      <c r="G25" s="271"/>
      <c r="H25" s="271">
        <f t="shared" si="0"/>
        <v>0</v>
      </c>
      <c r="I25" s="269"/>
      <c r="J25" s="84"/>
      <c r="K25" s="607"/>
      <c r="L25" s="361"/>
    </row>
    <row r="26" spans="1:12" ht="12.75">
      <c r="A26" s="64"/>
      <c r="B26" s="65">
        <v>3</v>
      </c>
      <c r="C26" s="2" t="s">
        <v>706</v>
      </c>
      <c r="D26" s="2"/>
      <c r="E26" s="248"/>
      <c r="F26" s="248"/>
      <c r="G26" s="271"/>
      <c r="H26" s="271">
        <f t="shared" si="0"/>
        <v>0</v>
      </c>
      <c r="I26" s="269"/>
      <c r="J26" s="84"/>
      <c r="K26" s="607"/>
      <c r="L26" s="361"/>
    </row>
    <row r="27" spans="1:12" ht="12.75">
      <c r="A27" s="64"/>
      <c r="B27" s="65">
        <v>5</v>
      </c>
      <c r="C27" s="2" t="s">
        <v>461</v>
      </c>
      <c r="D27" s="2"/>
      <c r="E27" s="248">
        <v>18948</v>
      </c>
      <c r="F27" s="248"/>
      <c r="G27" s="271"/>
      <c r="H27" s="271">
        <f t="shared" si="0"/>
        <v>0</v>
      </c>
      <c r="I27" s="269"/>
      <c r="J27" s="84"/>
      <c r="K27" s="607"/>
      <c r="L27" s="361"/>
    </row>
    <row r="28" spans="1:12" ht="13.5" thickBot="1">
      <c r="A28" s="69"/>
      <c r="B28" s="70">
        <v>7</v>
      </c>
      <c r="C28" s="19" t="s">
        <v>682</v>
      </c>
      <c r="D28" s="7"/>
      <c r="E28" s="442"/>
      <c r="F28" s="271"/>
      <c r="G28" s="318"/>
      <c r="H28" s="318">
        <f t="shared" si="0"/>
        <v>0</v>
      </c>
      <c r="I28" s="319"/>
      <c r="J28" s="84"/>
      <c r="K28" s="612"/>
      <c r="L28" s="466"/>
    </row>
    <row r="29" spans="1:12" ht="13.5" thickBot="1">
      <c r="A29" s="72"/>
      <c r="B29" s="73"/>
      <c r="C29" s="9" t="s">
        <v>702</v>
      </c>
      <c r="D29" s="10">
        <f>SUM(D24:D28)</f>
        <v>0</v>
      </c>
      <c r="E29" s="10">
        <f>SUM(E24:E28)</f>
        <v>27997</v>
      </c>
      <c r="F29" s="10">
        <f aca="true" t="shared" si="4" ref="F29:L29">SUM(F24:F28)</f>
        <v>0</v>
      </c>
      <c r="G29" s="10">
        <f t="shared" si="4"/>
        <v>0</v>
      </c>
      <c r="H29" s="10">
        <f t="shared" si="4"/>
        <v>0</v>
      </c>
      <c r="I29" s="10">
        <f t="shared" si="4"/>
        <v>0</v>
      </c>
      <c r="J29" s="10">
        <f t="shared" si="4"/>
        <v>0</v>
      </c>
      <c r="K29" s="10">
        <f t="shared" si="4"/>
        <v>0</v>
      </c>
      <c r="L29" s="10">
        <f t="shared" si="4"/>
        <v>0</v>
      </c>
    </row>
    <row r="30" spans="1:12" ht="12.75">
      <c r="A30" s="75">
        <v>4</v>
      </c>
      <c r="B30" s="76"/>
      <c r="C30" s="77" t="s">
        <v>714</v>
      </c>
      <c r="D30" s="429"/>
      <c r="E30" s="86"/>
      <c r="F30" s="315"/>
      <c r="G30" s="315"/>
      <c r="H30" s="315">
        <f t="shared" si="0"/>
        <v>0</v>
      </c>
      <c r="I30" s="316"/>
      <c r="J30" s="84"/>
      <c r="K30" s="613"/>
      <c r="L30" s="365"/>
    </row>
    <row r="31" spans="1:12" ht="12.75">
      <c r="A31" s="75"/>
      <c r="B31" s="76">
        <v>1</v>
      </c>
      <c r="C31" s="131" t="s">
        <v>519</v>
      </c>
      <c r="D31" s="429"/>
      <c r="E31" s="86"/>
      <c r="F31" s="341"/>
      <c r="G31" s="341"/>
      <c r="H31" s="341"/>
      <c r="I31" s="342"/>
      <c r="J31" s="84"/>
      <c r="K31" s="607"/>
      <c r="L31" s="361"/>
    </row>
    <row r="32" spans="1:12" ht="12.75">
      <c r="A32" s="75"/>
      <c r="B32" s="76">
        <v>2</v>
      </c>
      <c r="C32" s="131" t="s">
        <v>520</v>
      </c>
      <c r="D32" s="429"/>
      <c r="E32" s="86"/>
      <c r="F32" s="341"/>
      <c r="G32" s="341"/>
      <c r="H32" s="341"/>
      <c r="I32" s="342"/>
      <c r="J32" s="84"/>
      <c r="K32" s="607"/>
      <c r="L32" s="361"/>
    </row>
    <row r="33" spans="1:12" ht="12.75">
      <c r="A33" s="75"/>
      <c r="B33" s="76">
        <v>3</v>
      </c>
      <c r="C33" s="462" t="s">
        <v>518</v>
      </c>
      <c r="D33" s="429"/>
      <c r="E33" s="86">
        <f>SUM(E31:E32)</f>
        <v>0</v>
      </c>
      <c r="F33" s="341"/>
      <c r="G33" s="341"/>
      <c r="H33" s="341"/>
      <c r="I33" s="342"/>
      <c r="J33" s="84"/>
      <c r="K33" s="607"/>
      <c r="L33" s="361"/>
    </row>
    <row r="34" spans="1:12" ht="12.75">
      <c r="A34" s="64"/>
      <c r="B34" s="65">
        <v>4</v>
      </c>
      <c r="C34" s="2" t="s">
        <v>716</v>
      </c>
      <c r="D34" s="427"/>
      <c r="E34" s="6"/>
      <c r="F34" s="6"/>
      <c r="G34" s="271"/>
      <c r="H34" s="271">
        <f aca="true" t="shared" si="5" ref="H34:H45">SUM(F34:G34)</f>
        <v>0</v>
      </c>
      <c r="I34" s="269"/>
      <c r="J34" s="84"/>
      <c r="K34" s="607"/>
      <c r="L34" s="361"/>
    </row>
    <row r="35" spans="1:12" ht="12.75">
      <c r="A35" s="64"/>
      <c r="B35" s="65">
        <v>5</v>
      </c>
      <c r="C35" s="2" t="s">
        <v>267</v>
      </c>
      <c r="D35" s="427"/>
      <c r="E35" s="6"/>
      <c r="F35" s="271"/>
      <c r="G35" s="271"/>
      <c r="H35" s="271">
        <f t="shared" si="5"/>
        <v>0</v>
      </c>
      <c r="I35" s="269"/>
      <c r="J35" s="84"/>
      <c r="K35" s="607"/>
      <c r="L35" s="361"/>
    </row>
    <row r="36" spans="1:12" ht="12.75">
      <c r="A36" s="64"/>
      <c r="B36" s="65">
        <v>6</v>
      </c>
      <c r="C36" s="2" t="s">
        <v>123</v>
      </c>
      <c r="D36" s="427"/>
      <c r="E36" s="6"/>
      <c r="F36" s="271"/>
      <c r="G36" s="271"/>
      <c r="H36" s="271">
        <f t="shared" si="5"/>
        <v>0</v>
      </c>
      <c r="I36" s="269"/>
      <c r="J36" s="84"/>
      <c r="K36" s="607"/>
      <c r="L36" s="361"/>
    </row>
    <row r="37" spans="1:12" ht="12.75">
      <c r="A37" s="64"/>
      <c r="B37" s="65">
        <v>7</v>
      </c>
      <c r="C37" s="2" t="s">
        <v>124</v>
      </c>
      <c r="D37" s="427"/>
      <c r="E37" s="6"/>
      <c r="F37" s="271"/>
      <c r="G37" s="271"/>
      <c r="H37" s="271">
        <f t="shared" si="5"/>
        <v>0</v>
      </c>
      <c r="I37" s="269"/>
      <c r="J37" s="84"/>
      <c r="K37" s="607"/>
      <c r="L37" s="361"/>
    </row>
    <row r="38" spans="1:12" ht="12.75">
      <c r="A38" s="64"/>
      <c r="B38" s="65"/>
      <c r="C38" s="87" t="s">
        <v>125</v>
      </c>
      <c r="D38" s="430"/>
      <c r="E38" s="88">
        <f>SUM(E36:E37)</f>
        <v>0</v>
      </c>
      <c r="F38" s="274">
        <v>0</v>
      </c>
      <c r="G38" s="274">
        <f>SUM(G36:G37)</f>
        <v>0</v>
      </c>
      <c r="H38" s="274">
        <f t="shared" si="5"/>
        <v>0</v>
      </c>
      <c r="I38" s="322">
        <f>SUM(I36:I37)</f>
        <v>0</v>
      </c>
      <c r="J38" s="84"/>
      <c r="K38" s="607"/>
      <c r="L38" s="361"/>
    </row>
    <row r="39" spans="1:12" ht="12.75">
      <c r="A39" s="64"/>
      <c r="B39" s="65">
        <v>8</v>
      </c>
      <c r="C39" s="2" t="s">
        <v>720</v>
      </c>
      <c r="D39" s="427"/>
      <c r="E39" s="6"/>
      <c r="F39" s="271"/>
      <c r="G39" s="271"/>
      <c r="H39" s="271">
        <f t="shared" si="5"/>
        <v>0</v>
      </c>
      <c r="I39" s="269"/>
      <c r="J39" s="84"/>
      <c r="K39" s="607"/>
      <c r="L39" s="361"/>
    </row>
    <row r="40" spans="1:12" ht="12.75">
      <c r="A40" s="64"/>
      <c r="B40" s="65"/>
      <c r="C40" s="5" t="s">
        <v>722</v>
      </c>
      <c r="D40" s="426"/>
      <c r="E40" s="6">
        <f>SUM(E38:E39)</f>
        <v>0</v>
      </c>
      <c r="F40" s="271">
        <v>0</v>
      </c>
      <c r="G40" s="271">
        <f>SUM(G38:G39)</f>
        <v>0</v>
      </c>
      <c r="H40" s="271">
        <f t="shared" si="5"/>
        <v>0</v>
      </c>
      <c r="I40" s="269">
        <f>SUM(I38:I39)</f>
        <v>0</v>
      </c>
      <c r="J40" s="84"/>
      <c r="K40" s="607"/>
      <c r="L40" s="361"/>
    </row>
    <row r="41" spans="1:12" ht="12.75">
      <c r="A41" s="64"/>
      <c r="B41" s="65">
        <v>9</v>
      </c>
      <c r="C41" s="2" t="s">
        <v>724</v>
      </c>
      <c r="D41" s="427"/>
      <c r="E41" s="6"/>
      <c r="F41" s="271"/>
      <c r="G41" s="271"/>
      <c r="H41" s="271">
        <f t="shared" si="5"/>
        <v>0</v>
      </c>
      <c r="I41" s="269"/>
      <c r="J41" s="84"/>
      <c r="K41" s="607"/>
      <c r="L41" s="361"/>
    </row>
    <row r="42" spans="1:12" ht="12.75">
      <c r="A42" s="64"/>
      <c r="B42" s="65"/>
      <c r="C42" s="87" t="s">
        <v>126</v>
      </c>
      <c r="D42" s="430"/>
      <c r="E42" s="88">
        <f>E34+E35+E40+E41</f>
        <v>0</v>
      </c>
      <c r="F42" s="274">
        <f>F34+F35+F40+F41</f>
        <v>0</v>
      </c>
      <c r="G42" s="274">
        <f>G34+G35+G40+G41</f>
        <v>0</v>
      </c>
      <c r="H42" s="274">
        <f t="shared" si="5"/>
        <v>0</v>
      </c>
      <c r="I42" s="322">
        <f>I34+I35+I40+I41</f>
        <v>0</v>
      </c>
      <c r="J42" s="84"/>
      <c r="K42" s="607"/>
      <c r="L42" s="361"/>
    </row>
    <row r="43" spans="1:12" ht="12.75">
      <c r="A43" s="64"/>
      <c r="B43" s="65">
        <v>10</v>
      </c>
      <c r="C43" s="2" t="s">
        <v>728</v>
      </c>
      <c r="D43" s="427"/>
      <c r="E43" s="6"/>
      <c r="F43" s="271"/>
      <c r="G43" s="271"/>
      <c r="H43" s="271">
        <f t="shared" si="5"/>
        <v>0</v>
      </c>
      <c r="I43" s="269"/>
      <c r="J43" s="84"/>
      <c r="K43" s="607"/>
      <c r="L43" s="361"/>
    </row>
    <row r="44" spans="1:12" ht="12.75">
      <c r="A44" s="64"/>
      <c r="B44" s="65">
        <v>11</v>
      </c>
      <c r="C44" s="2" t="s">
        <v>730</v>
      </c>
      <c r="D44" s="2"/>
      <c r="E44" s="248"/>
      <c r="F44" s="248"/>
      <c r="G44" s="271"/>
      <c r="H44" s="271">
        <f t="shared" si="5"/>
        <v>0</v>
      </c>
      <c r="I44" s="269"/>
      <c r="J44" s="84"/>
      <c r="K44" s="607"/>
      <c r="L44" s="361"/>
    </row>
    <row r="45" spans="1:12" ht="12.75">
      <c r="A45" s="64"/>
      <c r="B45" s="65">
        <v>12</v>
      </c>
      <c r="C45" s="2" t="s">
        <v>733</v>
      </c>
      <c r="D45" s="2"/>
      <c r="E45" s="248"/>
      <c r="F45" s="271"/>
      <c r="G45" s="271"/>
      <c r="H45" s="271">
        <f t="shared" si="5"/>
        <v>0</v>
      </c>
      <c r="I45" s="269"/>
      <c r="J45" s="84"/>
      <c r="K45" s="607"/>
      <c r="L45" s="361"/>
    </row>
    <row r="46" spans="1:12" ht="13.5" thickBot="1">
      <c r="A46" s="69"/>
      <c r="B46" s="70"/>
      <c r="C46" s="89" t="s">
        <v>735</v>
      </c>
      <c r="D46" s="431"/>
      <c r="E46" s="90">
        <f>SUM(E44:E45)</f>
        <v>0</v>
      </c>
      <c r="F46" s="90">
        <f aca="true" t="shared" si="6" ref="F46:L46">SUM(F44:F45)</f>
        <v>0</v>
      </c>
      <c r="G46" s="90">
        <f t="shared" si="6"/>
        <v>0</v>
      </c>
      <c r="H46" s="90">
        <f t="shared" si="6"/>
        <v>0</v>
      </c>
      <c r="I46" s="90">
        <f t="shared" si="6"/>
        <v>0</v>
      </c>
      <c r="J46" s="90">
        <f t="shared" si="6"/>
        <v>0</v>
      </c>
      <c r="K46" s="90">
        <f t="shared" si="6"/>
        <v>0</v>
      </c>
      <c r="L46" s="90">
        <f t="shared" si="6"/>
        <v>0</v>
      </c>
    </row>
    <row r="47" spans="1:12" ht="13.5" thickBot="1">
      <c r="A47" s="72"/>
      <c r="B47" s="73"/>
      <c r="C47" s="9" t="s">
        <v>714</v>
      </c>
      <c r="D47" s="10">
        <f>D42+D43+D46</f>
        <v>0</v>
      </c>
      <c r="E47" s="10">
        <f>E33+E42+E43+E46</f>
        <v>0</v>
      </c>
      <c r="F47" s="10">
        <f aca="true" t="shared" si="7" ref="F47:L47">F33+F42+F43+F46</f>
        <v>0</v>
      </c>
      <c r="G47" s="10">
        <f t="shared" si="7"/>
        <v>0</v>
      </c>
      <c r="H47" s="10">
        <f t="shared" si="7"/>
        <v>0</v>
      </c>
      <c r="I47" s="10">
        <f t="shared" si="7"/>
        <v>0</v>
      </c>
      <c r="J47" s="10">
        <f t="shared" si="7"/>
        <v>0</v>
      </c>
      <c r="K47" s="10">
        <f t="shared" si="7"/>
        <v>0</v>
      </c>
      <c r="L47" s="10">
        <f t="shared" si="7"/>
        <v>0</v>
      </c>
    </row>
    <row r="48" spans="1:12" ht="12.75">
      <c r="A48" s="75"/>
      <c r="B48" s="76"/>
      <c r="C48" s="131"/>
      <c r="D48" s="432"/>
      <c r="E48" s="86"/>
      <c r="F48" s="315"/>
      <c r="G48" s="315"/>
      <c r="H48" s="315"/>
      <c r="I48" s="316"/>
      <c r="J48" s="84"/>
      <c r="K48" s="614"/>
      <c r="L48" s="359"/>
    </row>
    <row r="49" spans="1:12" ht="16.5" thickBot="1">
      <c r="A49" s="277"/>
      <c r="B49" s="278"/>
      <c r="C49" s="279" t="s">
        <v>268</v>
      </c>
      <c r="D49" s="298">
        <f>D16+D22+D29+D47</f>
        <v>0</v>
      </c>
      <c r="E49" s="298">
        <f>E16+E22+E29+E47</f>
        <v>29486</v>
      </c>
      <c r="F49" s="298">
        <f aca="true" t="shared" si="8" ref="F49:L49">F16+F22+F29+F47</f>
        <v>0</v>
      </c>
      <c r="G49" s="298">
        <f t="shared" si="8"/>
        <v>0</v>
      </c>
      <c r="H49" s="298">
        <f t="shared" si="8"/>
        <v>0</v>
      </c>
      <c r="I49" s="298">
        <f t="shared" si="8"/>
        <v>0</v>
      </c>
      <c r="J49" s="298">
        <f t="shared" si="8"/>
        <v>0</v>
      </c>
      <c r="K49" s="298">
        <f t="shared" si="8"/>
        <v>0</v>
      </c>
      <c r="L49" s="298">
        <f t="shared" si="8"/>
        <v>0</v>
      </c>
    </row>
    <row r="50" spans="1:12" ht="16.5" thickBot="1">
      <c r="A50" s="281"/>
      <c r="B50" s="282"/>
      <c r="C50" s="283" t="s">
        <v>130</v>
      </c>
      <c r="D50" s="373"/>
      <c r="E50" s="284"/>
      <c r="F50" s="285"/>
      <c r="G50" s="285"/>
      <c r="H50" s="285"/>
      <c r="I50" s="329"/>
      <c r="J50" s="84"/>
      <c r="K50" s="487"/>
      <c r="L50" s="366"/>
    </row>
    <row r="51" spans="1:12" ht="13.5" thickBot="1">
      <c r="A51" s="287">
        <v>5</v>
      </c>
      <c r="B51" s="288"/>
      <c r="C51" s="154" t="s">
        <v>269</v>
      </c>
      <c r="D51" s="155">
        <f>SUM(D52:D54)</f>
        <v>0</v>
      </c>
      <c r="E51" s="155">
        <f>SUM(E52:E54)</f>
        <v>26184</v>
      </c>
      <c r="F51" s="155">
        <f aca="true" t="shared" si="9" ref="F51:L51">SUM(F52:F54)</f>
        <v>0</v>
      </c>
      <c r="G51" s="155">
        <f t="shared" si="9"/>
        <v>0</v>
      </c>
      <c r="H51" s="155">
        <f t="shared" si="9"/>
        <v>0</v>
      </c>
      <c r="I51" s="155">
        <f t="shared" si="9"/>
        <v>0</v>
      </c>
      <c r="J51" s="155">
        <f t="shared" si="9"/>
        <v>0</v>
      </c>
      <c r="K51" s="155">
        <f t="shared" si="9"/>
        <v>0</v>
      </c>
      <c r="L51" s="155">
        <f t="shared" si="9"/>
        <v>0</v>
      </c>
    </row>
    <row r="52" spans="1:12" ht="12.75">
      <c r="A52" s="289"/>
      <c r="B52" s="290">
        <v>1</v>
      </c>
      <c r="C52" s="291" t="s">
        <v>58</v>
      </c>
      <c r="D52" s="433"/>
      <c r="E52" s="334">
        <v>3913</v>
      </c>
      <c r="F52" s="334"/>
      <c r="G52" s="315"/>
      <c r="H52" s="315">
        <f aca="true" t="shared" si="10" ref="H52:H64">SUM(F52:G52)</f>
        <v>0</v>
      </c>
      <c r="I52" s="316"/>
      <c r="J52" s="84"/>
      <c r="K52" s="614"/>
      <c r="L52" s="359"/>
    </row>
    <row r="53" spans="1:12" ht="12.75">
      <c r="A53" s="250"/>
      <c r="B53" s="251">
        <v>2</v>
      </c>
      <c r="C53" s="262" t="s">
        <v>29</v>
      </c>
      <c r="D53" s="433"/>
      <c r="E53" s="334">
        <v>607</v>
      </c>
      <c r="F53" s="334"/>
      <c r="G53" s="271"/>
      <c r="H53" s="271">
        <f t="shared" si="10"/>
        <v>0</v>
      </c>
      <c r="I53" s="269"/>
      <c r="J53" s="84"/>
      <c r="K53" s="607"/>
      <c r="L53" s="361"/>
    </row>
    <row r="54" spans="1:12" ht="13.5" thickBot="1">
      <c r="A54" s="250"/>
      <c r="B54" s="251">
        <v>3</v>
      </c>
      <c r="C54" s="262" t="s">
        <v>60</v>
      </c>
      <c r="D54" s="433"/>
      <c r="E54" s="334">
        <v>21664</v>
      </c>
      <c r="F54" s="334"/>
      <c r="G54" s="271"/>
      <c r="H54" s="271">
        <f t="shared" si="10"/>
        <v>0</v>
      </c>
      <c r="I54" s="269"/>
      <c r="J54" s="84"/>
      <c r="K54" s="615"/>
      <c r="L54" s="358"/>
    </row>
    <row r="55" spans="1:12" ht="12.75">
      <c r="A55" s="337">
        <v>6</v>
      </c>
      <c r="B55" s="354"/>
      <c r="C55" s="355" t="s">
        <v>270</v>
      </c>
      <c r="D55" s="340">
        <f>SUM(D56:D60)</f>
        <v>0</v>
      </c>
      <c r="E55" s="340">
        <f>SUM(E56:E60)</f>
        <v>0</v>
      </c>
      <c r="F55" s="340">
        <f aca="true" t="shared" si="11" ref="F55:L55">SUM(F56:F60)</f>
        <v>0</v>
      </c>
      <c r="G55" s="340">
        <f t="shared" si="11"/>
        <v>0</v>
      </c>
      <c r="H55" s="340">
        <f t="shared" si="11"/>
        <v>0</v>
      </c>
      <c r="I55" s="340">
        <f t="shared" si="11"/>
        <v>0</v>
      </c>
      <c r="J55" s="340">
        <f t="shared" si="11"/>
        <v>0</v>
      </c>
      <c r="K55" s="340">
        <f t="shared" si="11"/>
        <v>0</v>
      </c>
      <c r="L55" s="340">
        <f t="shared" si="11"/>
        <v>0</v>
      </c>
    </row>
    <row r="56" spans="1:12" ht="12.75">
      <c r="A56" s="250"/>
      <c r="B56" s="251">
        <v>1</v>
      </c>
      <c r="C56" s="262" t="s">
        <v>679</v>
      </c>
      <c r="D56" s="433"/>
      <c r="E56" s="334"/>
      <c r="F56" s="271"/>
      <c r="G56" s="364"/>
      <c r="H56" s="364">
        <f t="shared" si="10"/>
        <v>0</v>
      </c>
      <c r="I56" s="322"/>
      <c r="J56" s="84"/>
      <c r="K56" s="607"/>
      <c r="L56" s="361"/>
    </row>
    <row r="57" spans="1:12" ht="12.75">
      <c r="A57" s="289"/>
      <c r="B57" s="290">
        <v>2</v>
      </c>
      <c r="C57" s="291" t="s">
        <v>680</v>
      </c>
      <c r="D57" s="433"/>
      <c r="E57" s="334"/>
      <c r="F57" s="271"/>
      <c r="G57" s="341"/>
      <c r="H57" s="341">
        <f t="shared" si="10"/>
        <v>0</v>
      </c>
      <c r="I57" s="365"/>
      <c r="K57" s="609"/>
      <c r="L57" s="361"/>
    </row>
    <row r="58" spans="1:12" ht="12.75">
      <c r="A58" s="289"/>
      <c r="B58" s="290">
        <v>3</v>
      </c>
      <c r="C58" s="55" t="s">
        <v>271</v>
      </c>
      <c r="D58" s="102"/>
      <c r="E58" s="334"/>
      <c r="F58" s="271"/>
      <c r="G58" s="364"/>
      <c r="H58" s="364">
        <f t="shared" si="10"/>
        <v>0</v>
      </c>
      <c r="I58" s="365"/>
      <c r="J58" s="671"/>
      <c r="K58" s="609"/>
      <c r="L58" s="361"/>
    </row>
    <row r="59" spans="1:12" ht="12.75">
      <c r="A59" s="292"/>
      <c r="B59" s="293">
        <v>4</v>
      </c>
      <c r="C59" s="193" t="s">
        <v>678</v>
      </c>
      <c r="D59" s="435"/>
      <c r="E59" s="334"/>
      <c r="F59" s="341"/>
      <c r="G59" s="360"/>
      <c r="H59" s="360"/>
      <c r="I59" s="366"/>
      <c r="K59" s="669"/>
      <c r="L59" s="366"/>
    </row>
    <row r="60" spans="1:12" ht="13.5" thickBot="1">
      <c r="A60" s="294"/>
      <c r="B60" s="295">
        <v>5</v>
      </c>
      <c r="C60" s="296" t="s">
        <v>675</v>
      </c>
      <c r="D60" s="434"/>
      <c r="E60" s="334"/>
      <c r="F60" s="334"/>
      <c r="G60" s="334"/>
      <c r="H60" s="334"/>
      <c r="I60" s="334">
        <f>SUM(I61:I63)</f>
        <v>0</v>
      </c>
      <c r="K60" s="608"/>
      <c r="L60" s="358"/>
    </row>
    <row r="61" spans="1:12" ht="13.5" thickBot="1">
      <c r="A61" s="287">
        <v>7</v>
      </c>
      <c r="B61" s="288"/>
      <c r="C61" s="154" t="s">
        <v>272</v>
      </c>
      <c r="D61" s="155">
        <f>SUM(D62:D64)</f>
        <v>0</v>
      </c>
      <c r="E61" s="155">
        <f>SUM(E62:E64)</f>
        <v>3302</v>
      </c>
      <c r="F61" s="155">
        <f aca="true" t="shared" si="12" ref="F61:L61">SUM(F62:F64)</f>
        <v>0</v>
      </c>
      <c r="G61" s="155">
        <f t="shared" si="12"/>
        <v>0</v>
      </c>
      <c r="H61" s="155">
        <f t="shared" si="12"/>
        <v>0</v>
      </c>
      <c r="I61" s="155">
        <f t="shared" si="12"/>
        <v>0</v>
      </c>
      <c r="J61" s="155">
        <f t="shared" si="12"/>
        <v>0</v>
      </c>
      <c r="K61" s="155">
        <f t="shared" si="12"/>
        <v>0</v>
      </c>
      <c r="L61" s="155">
        <f t="shared" si="12"/>
        <v>0</v>
      </c>
    </row>
    <row r="62" spans="1:12" ht="12.75">
      <c r="A62" s="289"/>
      <c r="B62" s="290">
        <v>1</v>
      </c>
      <c r="C62" s="291" t="s">
        <v>136</v>
      </c>
      <c r="D62" s="433"/>
      <c r="E62" s="334">
        <v>3302</v>
      </c>
      <c r="F62" s="334"/>
      <c r="G62" s="315"/>
      <c r="H62" s="315">
        <f t="shared" si="10"/>
        <v>0</v>
      </c>
      <c r="I62" s="359"/>
      <c r="K62" s="616"/>
      <c r="L62" s="365"/>
    </row>
    <row r="63" spans="1:12" ht="13.5" thickBot="1">
      <c r="A63" s="292"/>
      <c r="B63" s="293">
        <v>2</v>
      </c>
      <c r="C63" s="193" t="s">
        <v>170</v>
      </c>
      <c r="D63" s="434"/>
      <c r="E63" s="464"/>
      <c r="F63" s="271"/>
      <c r="G63" s="271"/>
      <c r="H63" s="271"/>
      <c r="I63" s="673"/>
      <c r="K63" s="669"/>
      <c r="L63" s="366"/>
    </row>
    <row r="64" spans="1:12" ht="13.5" thickBot="1">
      <c r="A64" s="252"/>
      <c r="B64" s="253">
        <v>3</v>
      </c>
      <c r="C64" s="467" t="s">
        <v>137</v>
      </c>
      <c r="D64" s="468"/>
      <c r="E64" s="469"/>
      <c r="F64" s="713"/>
      <c r="G64" s="714"/>
      <c r="H64" s="714">
        <f t="shared" si="10"/>
        <v>0</v>
      </c>
      <c r="I64" s="365"/>
      <c r="K64" s="608"/>
      <c r="L64" s="358"/>
    </row>
    <row r="65" spans="1:12" ht="13.5" thickBot="1">
      <c r="A65" s="472">
        <v>8</v>
      </c>
      <c r="B65" s="473"/>
      <c r="C65" s="184" t="s">
        <v>524</v>
      </c>
      <c r="D65" s="474"/>
      <c r="E65" s="475">
        <f>SUM(E66:E67)</f>
        <v>0</v>
      </c>
      <c r="F65" s="475">
        <f aca="true" t="shared" si="13" ref="F65:L65">SUM(F66:F67)</f>
        <v>0</v>
      </c>
      <c r="G65" s="475">
        <f t="shared" si="13"/>
        <v>0</v>
      </c>
      <c r="H65" s="475">
        <f t="shared" si="13"/>
        <v>0</v>
      </c>
      <c r="I65" s="475">
        <f t="shared" si="13"/>
        <v>0</v>
      </c>
      <c r="J65" s="475">
        <f t="shared" si="13"/>
        <v>0</v>
      </c>
      <c r="K65" s="475">
        <f t="shared" si="13"/>
        <v>0</v>
      </c>
      <c r="L65" s="475">
        <f t="shared" si="13"/>
        <v>0</v>
      </c>
    </row>
    <row r="66" spans="1:12" ht="12.75">
      <c r="A66" s="292"/>
      <c r="B66" s="293">
        <v>1</v>
      </c>
      <c r="C66" s="193" t="s">
        <v>525</v>
      </c>
      <c r="D66" s="482"/>
      <c r="E66" s="483"/>
      <c r="F66" s="318"/>
      <c r="G66" s="465"/>
      <c r="H66" s="465"/>
      <c r="I66" s="466"/>
      <c r="K66" s="616"/>
      <c r="L66" s="365"/>
    </row>
    <row r="67" spans="1:12" ht="12.75">
      <c r="A67" s="294"/>
      <c r="B67" s="295">
        <v>2</v>
      </c>
      <c r="C67" s="176" t="s">
        <v>526</v>
      </c>
      <c r="D67" s="434"/>
      <c r="E67" s="464"/>
      <c r="F67" s="318"/>
      <c r="G67" s="465"/>
      <c r="H67" s="465"/>
      <c r="I67" s="466"/>
      <c r="K67" s="609"/>
      <c r="L67" s="361"/>
    </row>
    <row r="68" spans="1:12" ht="16.5" thickBot="1">
      <c r="A68" s="277"/>
      <c r="B68" s="278"/>
      <c r="C68" s="279" t="s">
        <v>273</v>
      </c>
      <c r="D68" s="298">
        <f>D51+D55+D61</f>
        <v>0</v>
      </c>
      <c r="E68" s="298">
        <f>E51+E55+E61+E65</f>
        <v>29486</v>
      </c>
      <c r="F68" s="298">
        <f aca="true" t="shared" si="14" ref="F68:L68">F51+F55+F61+F65</f>
        <v>0</v>
      </c>
      <c r="G68" s="298">
        <f t="shared" si="14"/>
        <v>0</v>
      </c>
      <c r="H68" s="298">
        <f t="shared" si="14"/>
        <v>0</v>
      </c>
      <c r="I68" s="298">
        <f t="shared" si="14"/>
        <v>0</v>
      </c>
      <c r="J68" s="298">
        <f t="shared" si="14"/>
        <v>0</v>
      </c>
      <c r="K68" s="298">
        <f t="shared" si="14"/>
        <v>0</v>
      </c>
      <c r="L68" s="298">
        <f t="shared" si="14"/>
        <v>0</v>
      </c>
    </row>
    <row r="69" ht="12.75">
      <c r="G69" s="297">
        <f>G49-G68</f>
        <v>0</v>
      </c>
    </row>
    <row r="70" spans="1:5" ht="16.5" hidden="1" thickBot="1">
      <c r="A70" s="107" t="s">
        <v>274</v>
      </c>
      <c r="B70" s="108"/>
      <c r="C70" s="109"/>
      <c r="D70" s="254"/>
      <c r="E70" s="110">
        <v>769</v>
      </c>
    </row>
    <row r="71" ht="12.75">
      <c r="E71" s="297">
        <f>E49-E68</f>
        <v>0</v>
      </c>
    </row>
  </sheetData>
  <sheetProtection/>
  <printOptions horizontalCentered="1"/>
  <pageMargins left="0.5905511811023623" right="0.5905511811023623" top="0.7874015748031497" bottom="0.7874015748031497" header="0" footer="0"/>
  <pageSetup firstPageNumber="30" useFirstPageNumber="1" fitToHeight="1" fitToWidth="1" horizontalDpi="600" verticalDpi="600" orientation="portrait" paperSize="9" scale="76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1" sqref="A1:IV16384"/>
    </sheetView>
  </sheetViews>
  <sheetFormatPr defaultColWidth="8.00390625" defaultRowHeight="12.75"/>
  <cols>
    <col min="1" max="1" width="5.28125" style="1175" customWidth="1"/>
    <col min="2" max="2" width="46.8515625" style="1135" customWidth="1"/>
    <col min="3" max="4" width="11.421875" style="1135" hidden="1" customWidth="1"/>
    <col min="5" max="5" width="11.28125" style="2278" hidden="1" customWidth="1"/>
    <col min="6" max="6" width="10.57421875" style="1135" customWidth="1"/>
    <col min="7" max="7" width="11.421875" style="1135" customWidth="1"/>
    <col min="8" max="8" width="12.7109375" style="1135" customWidth="1"/>
    <col min="9" max="9" width="14.00390625" style="1135" customWidth="1"/>
    <col min="10" max="10" width="9.57421875" style="1135" hidden="1" customWidth="1"/>
    <col min="11" max="11" width="8.00390625" style="1135" hidden="1" customWidth="1"/>
    <col min="12" max="12" width="8.8515625" style="1135" customWidth="1"/>
    <col min="13" max="13" width="9.421875" style="1135" customWidth="1"/>
    <col min="14" max="16384" width="8.00390625" style="1135" customWidth="1"/>
  </cols>
  <sheetData>
    <row r="1" spans="1:10" s="1021" customFormat="1" ht="19.5" thickBot="1">
      <c r="A1" s="1900" t="s">
        <v>642</v>
      </c>
      <c r="B1" s="1900"/>
      <c r="C1" s="1900"/>
      <c r="D1" s="1900"/>
      <c r="E1" s="2275"/>
      <c r="F1" s="1900"/>
      <c r="G1" s="1900"/>
      <c r="H1" s="1900"/>
      <c r="I1" s="1900"/>
      <c r="J1" s="1900"/>
    </row>
    <row r="2" spans="1:13" s="1029" customFormat="1" ht="45.75" customHeight="1" thickBot="1">
      <c r="A2" s="1022" t="s">
        <v>643</v>
      </c>
      <c r="B2" s="1023" t="s">
        <v>645</v>
      </c>
      <c r="C2" s="1024" t="s">
        <v>931</v>
      </c>
      <c r="D2" s="1024" t="s">
        <v>492</v>
      </c>
      <c r="E2" s="1024" t="s">
        <v>932</v>
      </c>
      <c r="F2" s="1025" t="s">
        <v>933</v>
      </c>
      <c r="G2" s="1026" t="s">
        <v>1049</v>
      </c>
      <c r="H2" s="1027" t="s">
        <v>564</v>
      </c>
      <c r="I2" s="1026" t="s">
        <v>646</v>
      </c>
      <c r="J2" s="1027" t="s">
        <v>390</v>
      </c>
      <c r="K2" s="1124" t="s">
        <v>647</v>
      </c>
      <c r="L2" s="2050" t="s">
        <v>47</v>
      </c>
      <c r="M2" s="2050" t="s">
        <v>48</v>
      </c>
    </row>
    <row r="3" spans="1:13" s="1029" customFormat="1" ht="12" customHeight="1" thickBot="1">
      <c r="A3" s="1022">
        <v>1</v>
      </c>
      <c r="B3" s="1030">
        <v>2</v>
      </c>
      <c r="C3" s="1030">
        <v>3</v>
      </c>
      <c r="D3" s="1030"/>
      <c r="E3" s="1030">
        <v>4</v>
      </c>
      <c r="F3" s="1031">
        <v>5</v>
      </c>
      <c r="G3" s="1026"/>
      <c r="H3" s="1027"/>
      <c r="I3" s="1026"/>
      <c r="J3" s="1027"/>
      <c r="K3" s="1027"/>
      <c r="L3" s="1026"/>
      <c r="M3" s="1026"/>
    </row>
    <row r="4" spans="1:13" s="1029" customFormat="1" ht="12" customHeight="1">
      <c r="A4" s="1032" t="s">
        <v>648</v>
      </c>
      <c r="B4" s="1033" t="s">
        <v>649</v>
      </c>
      <c r="C4" s="1034"/>
      <c r="D4" s="1034"/>
      <c r="E4" s="1035"/>
      <c r="F4" s="1036"/>
      <c r="G4" s="1037"/>
      <c r="H4" s="1038"/>
      <c r="I4" s="1037"/>
      <c r="J4" s="1038"/>
      <c r="K4" s="2148"/>
      <c r="L4" s="2142"/>
      <c r="M4" s="1037"/>
    </row>
    <row r="5" spans="1:13" s="1029" customFormat="1" ht="12" customHeight="1">
      <c r="A5" s="1039" t="s">
        <v>650</v>
      </c>
      <c r="B5" s="1040" t="s">
        <v>686</v>
      </c>
      <c r="C5" s="1041">
        <v>1247</v>
      </c>
      <c r="D5" s="1041"/>
      <c r="E5" s="1042">
        <v>100</v>
      </c>
      <c r="F5" s="1043">
        <f>'[9]Bevjcsössz'!E9+'[9]Polghivössz'!D10</f>
        <v>30</v>
      </c>
      <c r="G5" s="4">
        <f>'[9]Bevjcsössz'!F9+'[9]Polghivössz'!E10</f>
        <v>30</v>
      </c>
      <c r="H5" s="1044">
        <f>'[9]Bevjcsössz'!G9+'[9]Polghivössz'!F10</f>
        <v>0</v>
      </c>
      <c r="I5" s="4">
        <f aca="true" t="shared" si="0" ref="I5:I23">SUM(G5:H5)</f>
        <v>30</v>
      </c>
      <c r="J5" s="1044">
        <f>'[9]Bevjcsössz'!I9+'[9]Polghivössz'!H10</f>
        <v>0</v>
      </c>
      <c r="K5" s="2149"/>
      <c r="L5" s="1155">
        <f>'[9]Bevjcsössz'!K9+'[9]Polghivössz'!K10</f>
        <v>0</v>
      </c>
      <c r="M5" s="1043">
        <f>'[9]Bevjcsössz'!L9+'[9]Polghivössz'!L10</f>
        <v>0</v>
      </c>
    </row>
    <row r="6" spans="1:13" s="1029" customFormat="1" ht="12" customHeight="1">
      <c r="A6" s="1039" t="s">
        <v>651</v>
      </c>
      <c r="B6" s="1040" t="s">
        <v>695</v>
      </c>
      <c r="C6" s="1041">
        <v>449812</v>
      </c>
      <c r="D6" s="1041">
        <v>454469</v>
      </c>
      <c r="E6" s="1042">
        <v>501869</v>
      </c>
      <c r="F6" s="1043">
        <f>'[9]Bevjcsössz'!E10+'[9]Polghivössz'!D11</f>
        <v>495536</v>
      </c>
      <c r="G6" s="4">
        <f>'[9]Bevjcsössz'!F10+'[9]Polghivössz'!E11</f>
        <v>495536</v>
      </c>
      <c r="H6" s="1044">
        <f>'[9]Bevjcsössz'!G10+'[9]Polghivössz'!F11</f>
        <v>250</v>
      </c>
      <c r="I6" s="4">
        <f t="shared" si="0"/>
        <v>495786</v>
      </c>
      <c r="J6" s="1044">
        <f>'[9]Bevjcsössz'!I10+'[9]Polghivössz'!H11</f>
        <v>0</v>
      </c>
      <c r="K6" s="2149">
        <f>J6/I6</f>
        <v>0</v>
      </c>
      <c r="L6" s="1155">
        <f>'[9]Bevjcsössz'!K10+'[9]Polghivössz'!K11</f>
        <v>257173</v>
      </c>
      <c r="M6" s="1043">
        <f>'[9]Bevjcsössz'!L10+'[9]Polghivössz'!L11</f>
        <v>0</v>
      </c>
    </row>
    <row r="7" spans="1:13" s="1029" customFormat="1" ht="12" customHeight="1">
      <c r="A7" s="1039" t="s">
        <v>652</v>
      </c>
      <c r="B7" s="1040" t="s">
        <v>653</v>
      </c>
      <c r="C7" s="1041">
        <v>78220</v>
      </c>
      <c r="D7" s="1041">
        <v>59178</v>
      </c>
      <c r="E7" s="1042">
        <v>109372</v>
      </c>
      <c r="F7" s="1043">
        <f>'[9]Bevjcsössz'!E11+'[9]Polghivössz'!D12</f>
        <v>88619</v>
      </c>
      <c r="G7" s="4">
        <f>'[9]Bevjcsössz'!F11+'[9]Polghivössz'!E12</f>
        <v>88619</v>
      </c>
      <c r="H7" s="1044">
        <f>'[9]Bevjcsössz'!G11+'[9]Polghivössz'!F12</f>
        <v>0</v>
      </c>
      <c r="I7" s="4">
        <f t="shared" si="0"/>
        <v>88619</v>
      </c>
      <c r="J7" s="1044">
        <f>'[9]Bevjcsössz'!I11+'[9]Polghivössz'!H12</f>
        <v>0</v>
      </c>
      <c r="K7" s="2149">
        <f>J7/I7</f>
        <v>0</v>
      </c>
      <c r="L7" s="1155">
        <f>'[9]Bevjcsössz'!K11+'[9]Polghivössz'!K12</f>
        <v>17070</v>
      </c>
      <c r="M7" s="1043">
        <f>'[9]Bevjcsössz'!L11+'[9]Polghivössz'!L12</f>
        <v>0</v>
      </c>
    </row>
    <row r="8" spans="1:13" s="1029" customFormat="1" ht="12" customHeight="1">
      <c r="A8" s="1039" t="s">
        <v>654</v>
      </c>
      <c r="B8" s="1040" t="s">
        <v>655</v>
      </c>
      <c r="C8" s="1041">
        <v>3528</v>
      </c>
      <c r="D8" s="1041">
        <v>1000</v>
      </c>
      <c r="E8" s="1042">
        <v>1000</v>
      </c>
      <c r="F8" s="1043">
        <f>'[9]Bevjcsössz'!E12+'[9]Polghivössz'!D13</f>
        <v>300</v>
      </c>
      <c r="G8" s="4">
        <f>'[9]Bevjcsössz'!F12+'[9]Polghivössz'!E13</f>
        <v>300</v>
      </c>
      <c r="H8" s="1044">
        <f>'[9]Bevjcsössz'!G12+'[9]Polghivössz'!F13</f>
        <v>0</v>
      </c>
      <c r="I8" s="4">
        <f t="shared" si="0"/>
        <v>300</v>
      </c>
      <c r="J8" s="1044">
        <f>'[9]Bevjcsössz'!I12+'[9]Polghivössz'!H13</f>
        <v>0</v>
      </c>
      <c r="K8" s="2149"/>
      <c r="L8" s="1155">
        <f>'[9]Bevjcsössz'!K12+'[9]Polghivössz'!K13</f>
        <v>0</v>
      </c>
      <c r="M8" s="1043">
        <f>'[9]Bevjcsössz'!L12+'[9]Polghivössz'!L13</f>
        <v>0</v>
      </c>
    </row>
    <row r="9" spans="1:13" s="1029" customFormat="1" ht="12" customHeight="1">
      <c r="A9" s="1039" t="s">
        <v>656</v>
      </c>
      <c r="B9" s="1040" t="s">
        <v>683</v>
      </c>
      <c r="C9" s="1041">
        <v>119</v>
      </c>
      <c r="D9" s="1041">
        <v>200</v>
      </c>
      <c r="E9" s="1045">
        <v>2250</v>
      </c>
      <c r="F9" s="1043">
        <f>'[9]Bevjcsössz'!E13+'[9]Polghivössz'!D14</f>
        <v>129</v>
      </c>
      <c r="G9" s="4">
        <f>'[9]Bevjcsössz'!F13+'[9]Polghivössz'!E14</f>
        <v>129</v>
      </c>
      <c r="H9" s="1044">
        <f>'[9]Bevjcsössz'!G13+'[9]Polghivössz'!F14</f>
        <v>0</v>
      </c>
      <c r="I9" s="4">
        <f t="shared" si="0"/>
        <v>129</v>
      </c>
      <c r="J9" s="1044">
        <f>'[9]Bevjcsössz'!I13+'[9]Polghivössz'!H14</f>
        <v>0</v>
      </c>
      <c r="K9" s="2149"/>
      <c r="L9" s="1155">
        <f>'[9]Bevjcsössz'!K13+'[9]Polghivössz'!K14</f>
        <v>0</v>
      </c>
      <c r="M9" s="1043">
        <f>'[9]Bevjcsössz'!L13+'[9]Polghivössz'!L14</f>
        <v>0</v>
      </c>
    </row>
    <row r="10" spans="1:13" s="1029" customFormat="1" ht="12" customHeight="1">
      <c r="A10" s="1039" t="s">
        <v>657</v>
      </c>
      <c r="B10" s="1046" t="s">
        <v>658</v>
      </c>
      <c r="C10" s="1041">
        <f aca="true" t="shared" si="1" ref="C10:H10">SUM(C5:C9)</f>
        <v>532926</v>
      </c>
      <c r="D10" s="1041">
        <f t="shared" si="1"/>
        <v>514847</v>
      </c>
      <c r="E10" s="1041">
        <f t="shared" si="1"/>
        <v>614591</v>
      </c>
      <c r="F10" s="1047">
        <f t="shared" si="1"/>
        <v>584614</v>
      </c>
      <c r="G10" s="4">
        <f t="shared" si="1"/>
        <v>584614</v>
      </c>
      <c r="H10" s="1044">
        <f t="shared" si="1"/>
        <v>250</v>
      </c>
      <c r="I10" s="4">
        <f t="shared" si="0"/>
        <v>584864</v>
      </c>
      <c r="J10" s="1044">
        <f>SUM(J5:J9)</f>
        <v>0</v>
      </c>
      <c r="K10" s="2149">
        <f>J10/I10</f>
        <v>0</v>
      </c>
      <c r="L10" s="1517">
        <f>SUM(L5:L9)</f>
        <v>274243</v>
      </c>
      <c r="M10" s="1047">
        <f>SUM(M5:M9)</f>
        <v>0</v>
      </c>
    </row>
    <row r="11" spans="1:13" s="1029" customFormat="1" ht="12" customHeight="1" thickBot="1">
      <c r="A11" s="1048" t="s">
        <v>659</v>
      </c>
      <c r="B11" s="1049" t="s">
        <v>660</v>
      </c>
      <c r="C11" s="1050"/>
      <c r="D11" s="1050"/>
      <c r="E11" s="1051"/>
      <c r="F11" s="1052">
        <f>'[9]Bevjcsössz'!E15+'[9]Polghivössz'!D16</f>
        <v>0</v>
      </c>
      <c r="G11" s="1053">
        <f>'[9]Bevjcsössz'!F15+'[9]Polghivössz'!E16</f>
        <v>0</v>
      </c>
      <c r="H11" s="1054">
        <f>'[9]Bevjcsössz'!G15+'[9]Polghivössz'!F16</f>
        <v>0</v>
      </c>
      <c r="I11" s="1055">
        <f t="shared" si="0"/>
        <v>0</v>
      </c>
      <c r="J11" s="1054">
        <f>'[9]Bevjcsössz'!I15+'[9]Polghivössz'!H16</f>
        <v>0</v>
      </c>
      <c r="K11" s="2150"/>
      <c r="L11" s="2143">
        <f>'[9]Bevjcsössz'!K15+'[9]Polghivössz'!J16</f>
        <v>0</v>
      </c>
      <c r="M11" s="1052">
        <f>'[9]Bevjcsössz'!L15+'[9]Polghivössz'!K16</f>
        <v>0</v>
      </c>
    </row>
    <row r="12" spans="1:13" s="1029" customFormat="1" ht="12" customHeight="1" thickBot="1">
      <c r="A12" s="1056" t="s">
        <v>665</v>
      </c>
      <c r="B12" s="1057" t="s">
        <v>666</v>
      </c>
      <c r="C12" s="1058">
        <f aca="true" t="shared" si="2" ref="C12:H12">SUM(C10:C11)</f>
        <v>532926</v>
      </c>
      <c r="D12" s="1058">
        <f t="shared" si="2"/>
        <v>514847</v>
      </c>
      <c r="E12" s="1058">
        <f t="shared" si="2"/>
        <v>614591</v>
      </c>
      <c r="F12" s="1058">
        <f t="shared" si="2"/>
        <v>584614</v>
      </c>
      <c r="G12" s="11">
        <f t="shared" si="2"/>
        <v>584614</v>
      </c>
      <c r="H12" s="1059">
        <f t="shared" si="2"/>
        <v>250</v>
      </c>
      <c r="I12" s="12">
        <f t="shared" si="0"/>
        <v>584864</v>
      </c>
      <c r="J12" s="1059">
        <f>SUM(J10:J11)</f>
        <v>0</v>
      </c>
      <c r="K12" s="2151">
        <f>J12/I12</f>
        <v>0</v>
      </c>
      <c r="L12" s="1304">
        <f>SUM(L10:L11)</f>
        <v>274243</v>
      </c>
      <c r="M12" s="1058">
        <f>SUM(M10:M11)</f>
        <v>0</v>
      </c>
    </row>
    <row r="13" spans="1:13" s="1029" customFormat="1" ht="12" customHeight="1">
      <c r="A13" s="1032" t="s">
        <v>667</v>
      </c>
      <c r="B13" s="1033" t="s">
        <v>668</v>
      </c>
      <c r="C13" s="1060"/>
      <c r="D13" s="1060"/>
      <c r="E13" s="1061"/>
      <c r="F13" s="1062"/>
      <c r="G13" s="1037"/>
      <c r="H13" s="1038"/>
      <c r="I13" s="1063">
        <f t="shared" si="0"/>
        <v>0</v>
      </c>
      <c r="J13" s="1038"/>
      <c r="K13" s="2152"/>
      <c r="L13" s="2144"/>
      <c r="M13" s="2047"/>
    </row>
    <row r="14" spans="1:13" s="1029" customFormat="1" ht="12" customHeight="1">
      <c r="A14" s="1039" t="s">
        <v>669</v>
      </c>
      <c r="B14" s="1040" t="s">
        <v>670</v>
      </c>
      <c r="C14" s="1041">
        <v>0</v>
      </c>
      <c r="D14" s="1041">
        <v>30000</v>
      </c>
      <c r="E14" s="1042"/>
      <c r="F14" s="1043">
        <f>'[9]Bevjcsössz'!E18+'[9]Polghivössz'!D19</f>
        <v>0</v>
      </c>
      <c r="G14" s="4">
        <f>'[9]Bevjcsössz'!F18+'[9]Polghivössz'!E19</f>
        <v>0</v>
      </c>
      <c r="H14" s="13">
        <f>'[9]Bevjcsössz'!G18+'[9]Polghivössz'!F19</f>
        <v>0</v>
      </c>
      <c r="I14" s="4">
        <f t="shared" si="0"/>
        <v>0</v>
      </c>
      <c r="J14" s="1044">
        <f>'[9]Bevjcsössz'!I18+'[9]Polghivössz'!H19</f>
        <v>0</v>
      </c>
      <c r="K14" s="2149" t="e">
        <f>J14/I14</f>
        <v>#DIV/0!</v>
      </c>
      <c r="L14" s="1155">
        <f>'[9]Bevjcsössz'!K18+'[9]Polghivössz'!K19</f>
        <v>0</v>
      </c>
      <c r="M14" s="1043">
        <f>'[9]Bevjcsössz'!L18+'[9]Polghivössz'!L19</f>
        <v>0</v>
      </c>
    </row>
    <row r="15" spans="1:13" s="1029" customFormat="1" ht="12" customHeight="1">
      <c r="A15" s="1039" t="s">
        <v>671</v>
      </c>
      <c r="B15" s="1040" t="s">
        <v>694</v>
      </c>
      <c r="C15" s="1041">
        <v>87724</v>
      </c>
      <c r="D15" s="1041">
        <v>4500</v>
      </c>
      <c r="E15" s="1042">
        <v>72700</v>
      </c>
      <c r="F15" s="1043">
        <f>'[9]Bevjcsössz'!E19+'[9]Polghivössz'!D20</f>
        <v>182305</v>
      </c>
      <c r="G15" s="4">
        <f>'[9]Bevjcsössz'!F19+'[9]Polghivössz'!E20</f>
        <v>182305</v>
      </c>
      <c r="H15" s="1044">
        <f>'[9]Bevjcsössz'!G19+'[9]Polghivössz'!F20</f>
        <v>0</v>
      </c>
      <c r="I15" s="4">
        <f t="shared" si="0"/>
        <v>182305</v>
      </c>
      <c r="J15" s="1044">
        <f>'[9]Bevjcsössz'!I19+'[9]Polghivössz'!H20</f>
        <v>0</v>
      </c>
      <c r="K15" s="2149">
        <f>J15/I15</f>
        <v>0</v>
      </c>
      <c r="L15" s="1155">
        <f>'[9]Bevjcsössz'!K19+'[9]Polghivössz'!K20</f>
        <v>0</v>
      </c>
      <c r="M15" s="1043">
        <f>'[9]Bevjcsössz'!L19+'[9]Polghivössz'!L20</f>
        <v>0</v>
      </c>
    </row>
    <row r="16" spans="1:13" s="1029" customFormat="1" ht="12" customHeight="1">
      <c r="A16" s="1039" t="s">
        <v>672</v>
      </c>
      <c r="B16" s="1040" t="s">
        <v>673</v>
      </c>
      <c r="C16" s="1041">
        <v>0</v>
      </c>
      <c r="D16" s="1041">
        <v>0</v>
      </c>
      <c r="E16" s="1042">
        <v>0</v>
      </c>
      <c r="F16" s="1043">
        <f>'[9]Bevjcsössz'!E20+'[9]Polghivössz'!D21</f>
        <v>0</v>
      </c>
      <c r="G16" s="1064">
        <f>'[9]Bevjcsössz'!F20+'[9]Polghivössz'!E21</f>
        <v>0</v>
      </c>
      <c r="H16" s="1044">
        <f>'[9]Bevjcsössz'!G20+'[9]Polghivössz'!F21</f>
        <v>0</v>
      </c>
      <c r="I16" s="1064">
        <f t="shared" si="0"/>
        <v>0</v>
      </c>
      <c r="J16" s="1044">
        <f>'[9]Bevjcsössz'!I20+'[9]Polghivössz'!H21</f>
        <v>0</v>
      </c>
      <c r="K16" s="2149"/>
      <c r="L16" s="1155">
        <f>'[9]Bevjcsössz'!K20+'[9]Polghivössz'!K21</f>
        <v>0</v>
      </c>
      <c r="M16" s="1043">
        <f>'[9]Bevjcsössz'!L20+'[9]Polghivössz'!L21</f>
        <v>0</v>
      </c>
    </row>
    <row r="17" spans="1:13" s="1029" customFormat="1" ht="12" customHeight="1" thickBot="1">
      <c r="A17" s="1048" t="s">
        <v>674</v>
      </c>
      <c r="B17" s="2044" t="s">
        <v>684</v>
      </c>
      <c r="C17" s="1050">
        <v>400</v>
      </c>
      <c r="D17" s="1050"/>
      <c r="E17" s="1065"/>
      <c r="F17" s="1066">
        <f>'[9]Bevjcsössz'!E21+'[9]Polghivössz'!D22</f>
        <v>0</v>
      </c>
      <c r="G17" s="14">
        <f>'[9]Bevjcsössz'!F21+'[9]Polghivössz'!E22</f>
        <v>0</v>
      </c>
      <c r="H17" s="15">
        <f>'[9]Bevjcsössz'!G21+'[9]Polghivössz'!F22</f>
        <v>0</v>
      </c>
      <c r="I17" s="16">
        <f t="shared" si="0"/>
        <v>0</v>
      </c>
      <c r="J17" s="1054" t="e">
        <f>'[9]Bevjcsössz'!I21+'[9]Polghivössz'!H22</f>
        <v>#REF!</v>
      </c>
      <c r="K17" s="2150"/>
      <c r="L17" s="2145">
        <f>'[9]Bevjcsössz'!K21+'[9]Polghivössz'!K22</f>
        <v>0</v>
      </c>
      <c r="M17" s="1066">
        <f>'[9]Bevjcsössz'!L21+'[9]Polghivössz'!L22</f>
        <v>0</v>
      </c>
    </row>
    <row r="18" spans="1:13" s="1029" customFormat="1" ht="12" customHeight="1" thickBot="1">
      <c r="A18" s="1056" t="s">
        <v>699</v>
      </c>
      <c r="B18" s="1057" t="s">
        <v>700</v>
      </c>
      <c r="C18" s="1058">
        <f aca="true" t="shared" si="3" ref="C18:H18">SUM(C14:C17)</f>
        <v>88124</v>
      </c>
      <c r="D18" s="1058">
        <f t="shared" si="3"/>
        <v>34500</v>
      </c>
      <c r="E18" s="1058">
        <f t="shared" si="3"/>
        <v>72700</v>
      </c>
      <c r="F18" s="1058">
        <f t="shared" si="3"/>
        <v>182305</v>
      </c>
      <c r="G18" s="11">
        <f t="shared" si="3"/>
        <v>182305</v>
      </c>
      <c r="H18" s="17">
        <f t="shared" si="3"/>
        <v>0</v>
      </c>
      <c r="I18" s="12">
        <f t="shared" si="0"/>
        <v>182305</v>
      </c>
      <c r="J18" s="1059" t="e">
        <f>SUM(J14:J17)</f>
        <v>#REF!</v>
      </c>
      <c r="K18" s="2151" t="e">
        <f>J18/I18</f>
        <v>#REF!</v>
      </c>
      <c r="L18" s="1304">
        <f>SUM(L14:L17)</f>
        <v>0</v>
      </c>
      <c r="M18" s="1058">
        <f>SUM(M14:M17)</f>
        <v>0</v>
      </c>
    </row>
    <row r="19" spans="1:13" s="1029" customFormat="1" ht="12" customHeight="1">
      <c r="A19" s="1032" t="s">
        <v>701</v>
      </c>
      <c r="B19" s="1033" t="s">
        <v>702</v>
      </c>
      <c r="C19" s="1060"/>
      <c r="D19" s="1060"/>
      <c r="E19" s="1061"/>
      <c r="F19" s="1062"/>
      <c r="G19" s="1037"/>
      <c r="H19" s="1038"/>
      <c r="I19" s="1063">
        <f t="shared" si="0"/>
        <v>0</v>
      </c>
      <c r="J19" s="1038"/>
      <c r="K19" s="2152"/>
      <c r="L19" s="2144"/>
      <c r="M19" s="2047"/>
    </row>
    <row r="20" spans="1:13" s="1029" customFormat="1" ht="12" customHeight="1">
      <c r="A20" s="1039" t="s">
        <v>703</v>
      </c>
      <c r="B20" s="1040" t="s">
        <v>704</v>
      </c>
      <c r="C20" s="1041"/>
      <c r="D20" s="1041"/>
      <c r="E20" s="1042"/>
      <c r="F20" s="1043">
        <f>'[9]Bevjcsössz'!E25+'[9]Polghivössz'!D26</f>
        <v>0</v>
      </c>
      <c r="G20" s="1064">
        <f>'[9]Bevjcsössz'!F25+'[9]Polghivössz'!E26</f>
        <v>0</v>
      </c>
      <c r="H20" s="1044">
        <f>'[9]Bevjcsössz'!G25+'[9]Polghivössz'!F26</f>
        <v>0</v>
      </c>
      <c r="I20" s="1064">
        <f t="shared" si="0"/>
        <v>0</v>
      </c>
      <c r="J20" s="1044">
        <f>'[9]Bevjcsössz'!I25+'[9]Polghivössz'!H26</f>
        <v>0</v>
      </c>
      <c r="K20" s="2149"/>
      <c r="L20" s="2144"/>
      <c r="M20" s="2047"/>
    </row>
    <row r="21" spans="1:13" s="1029" customFormat="1" ht="12" customHeight="1">
      <c r="A21" s="1039" t="s">
        <v>705</v>
      </c>
      <c r="B21" s="1040" t="s">
        <v>706</v>
      </c>
      <c r="C21" s="1041"/>
      <c r="D21" s="1041"/>
      <c r="E21" s="1042"/>
      <c r="F21" s="1043">
        <f>'[9]Bevjcsössz'!E26+'[9]Polghivössz'!D27</f>
        <v>0</v>
      </c>
      <c r="G21" s="1064">
        <f>'[9]Bevjcsössz'!F26+'[9]Polghivössz'!E27</f>
        <v>0</v>
      </c>
      <c r="H21" s="1044">
        <f>'[9]Bevjcsössz'!G26+'[9]Polghivössz'!F27</f>
        <v>0</v>
      </c>
      <c r="I21" s="1064">
        <f t="shared" si="0"/>
        <v>0</v>
      </c>
      <c r="J21" s="1044">
        <f>'[9]Bevjcsössz'!I26+'[9]Polghivössz'!H27</f>
        <v>0</v>
      </c>
      <c r="K21" s="2149"/>
      <c r="L21" s="2144"/>
      <c r="M21" s="2047"/>
    </row>
    <row r="22" spans="1:13" s="1029" customFormat="1" ht="12" customHeight="1">
      <c r="A22" s="1039" t="s">
        <v>707</v>
      </c>
      <c r="B22" s="1087" t="s">
        <v>681</v>
      </c>
      <c r="C22" s="1041">
        <v>289521</v>
      </c>
      <c r="D22" s="1041">
        <v>210352</v>
      </c>
      <c r="E22" s="1042">
        <v>315763</v>
      </c>
      <c r="F22" s="1043">
        <f>'[9]Bevjcsössz'!E27+'[9]Polghivössz'!D28</f>
        <v>273508</v>
      </c>
      <c r="G22" s="4">
        <f>'[9]Bevjcsössz'!F27+'[9]Polghivössz'!E28</f>
        <v>273508</v>
      </c>
      <c r="H22" s="13">
        <f>'[9]Bevjcsössz'!G27+'[9]Polghivössz'!F28</f>
        <v>31430</v>
      </c>
      <c r="I22" s="4">
        <f t="shared" si="0"/>
        <v>304938</v>
      </c>
      <c r="J22" s="1044">
        <f>'[9]Bevjcsössz'!I27+'[9]Polghivössz'!H28</f>
        <v>0</v>
      </c>
      <c r="K22" s="2149">
        <f>J22/I22</f>
        <v>0</v>
      </c>
      <c r="L22" s="1155">
        <f>'[9]Bevjcsössz'!K27+'[9]Polghivössz'!K28</f>
        <v>0</v>
      </c>
      <c r="M22" s="1043">
        <f>'[9]Bevjcsössz'!L27+'[9]Polghivössz'!L28</f>
        <v>0</v>
      </c>
    </row>
    <row r="23" spans="1:13" s="1029" customFormat="1" ht="12" customHeight="1">
      <c r="A23" s="1039" t="s">
        <v>708</v>
      </c>
      <c r="B23" s="1046" t="s">
        <v>709</v>
      </c>
      <c r="C23" s="1067">
        <v>52803</v>
      </c>
      <c r="D23" s="1067">
        <v>42348</v>
      </c>
      <c r="E23" s="1068">
        <v>66327</v>
      </c>
      <c r="F23" s="1069">
        <v>81780</v>
      </c>
      <c r="G23" s="18"/>
      <c r="H23" s="1070"/>
      <c r="I23" s="18">
        <f t="shared" si="0"/>
        <v>0</v>
      </c>
      <c r="J23" s="1071">
        <v>29767</v>
      </c>
      <c r="K23" s="2149" t="e">
        <f>J23/I23</f>
        <v>#DIV/0!</v>
      </c>
      <c r="L23" s="2144"/>
      <c r="M23" s="2047"/>
    </row>
    <row r="24" spans="1:13" s="1029" customFormat="1" ht="12" customHeight="1">
      <c r="A24" s="1072"/>
      <c r="B24" s="1073" t="s">
        <v>568</v>
      </c>
      <c r="C24" s="1074"/>
      <c r="D24" s="1074"/>
      <c r="E24" s="1075"/>
      <c r="F24" s="1076"/>
      <c r="G24" s="20"/>
      <c r="H24" s="1077"/>
      <c r="I24" s="1078"/>
      <c r="J24" s="1079"/>
      <c r="K24" s="2150"/>
      <c r="L24" s="2144"/>
      <c r="M24" s="2047"/>
    </row>
    <row r="25" spans="1:13" s="1029" customFormat="1" ht="12" customHeight="1">
      <c r="A25" s="1039" t="s">
        <v>710</v>
      </c>
      <c r="B25" s="1087" t="s">
        <v>682</v>
      </c>
      <c r="C25" s="1041">
        <v>216897</v>
      </c>
      <c r="D25" s="1041">
        <v>484333</v>
      </c>
      <c r="E25" s="1042">
        <v>511192</v>
      </c>
      <c r="F25" s="1043">
        <f>'[9]Bevjcsössz'!E28+'[9]Polghivössz'!D30</f>
        <v>215548</v>
      </c>
      <c r="G25" s="21">
        <f>'[9]Bevjcsössz'!F28+'[9]Polghivössz'!E30</f>
        <v>215548</v>
      </c>
      <c r="H25" s="13">
        <f>'[9]Bevjcsössz'!G28+'[9]Polghivössz'!F30</f>
        <v>94271</v>
      </c>
      <c r="I25" s="4">
        <f>SUM(G25:H25)</f>
        <v>309819</v>
      </c>
      <c r="J25" s="1044">
        <f>'[9]Bevjcsössz'!I28+'[9]Polghivössz'!H30</f>
        <v>0</v>
      </c>
      <c r="K25" s="2149">
        <f>J25/I25</f>
        <v>0</v>
      </c>
      <c r="L25" s="1155">
        <f>'[9]Bevjcsössz'!K28+'[9]Polghivössz'!K30</f>
        <v>0</v>
      </c>
      <c r="M25" s="1043">
        <f>'[9]Bevjcsössz'!L28+'[9]Polghivössz'!L30</f>
        <v>0</v>
      </c>
    </row>
    <row r="26" spans="1:13" s="1029" customFormat="1" ht="12" customHeight="1" thickBot="1">
      <c r="A26" s="1080"/>
      <c r="B26" s="1081" t="s">
        <v>604</v>
      </c>
      <c r="C26" s="1082"/>
      <c r="D26" s="1082"/>
      <c r="E26" s="1083"/>
      <c r="F26" s="1084"/>
      <c r="G26" s="22"/>
      <c r="H26" s="1085"/>
      <c r="I26" s="1086"/>
      <c r="J26" s="1085"/>
      <c r="K26" s="2153"/>
      <c r="L26" s="2144"/>
      <c r="M26" s="2047"/>
    </row>
    <row r="27" spans="1:13" s="1029" customFormat="1" ht="12" customHeight="1" thickBot="1">
      <c r="A27" s="1056" t="s">
        <v>711</v>
      </c>
      <c r="B27" s="1057" t="s">
        <v>712</v>
      </c>
      <c r="C27" s="1058">
        <f>SUM(C20:C22)+C24+C25+C26</f>
        <v>506418</v>
      </c>
      <c r="D27" s="1058">
        <f>SUM(D20:D22)+D24+D25+D26</f>
        <v>694685</v>
      </c>
      <c r="E27" s="1058">
        <f>SUM(E20:E22)+E25</f>
        <v>826955</v>
      </c>
      <c r="F27" s="1058">
        <f>SUM(F20:F22)+F25</f>
        <v>489056</v>
      </c>
      <c r="G27" s="11">
        <f>SUM(G20:G22)+G25</f>
        <v>489056</v>
      </c>
      <c r="H27" s="17">
        <f>SUM(H20:H22)+H25</f>
        <v>125701</v>
      </c>
      <c r="I27" s="12">
        <f aca="true" t="shared" si="4" ref="I27:I60">SUM(G27:H27)</f>
        <v>614757</v>
      </c>
      <c r="J27" s="1059">
        <f>SUM(J20:J22)+J25</f>
        <v>0</v>
      </c>
      <c r="K27" s="2151">
        <f>J27/I27</f>
        <v>0</v>
      </c>
      <c r="L27" s="1304">
        <f>SUM(L20:L22)+L25</f>
        <v>0</v>
      </c>
      <c r="M27" s="1058">
        <f>SUM(M20:M22)+M25</f>
        <v>0</v>
      </c>
    </row>
    <row r="28" spans="1:13" s="1029" customFormat="1" ht="12" customHeight="1">
      <c r="A28" s="1032" t="s">
        <v>713</v>
      </c>
      <c r="B28" s="1033" t="s">
        <v>714</v>
      </c>
      <c r="C28" s="1060"/>
      <c r="D28" s="1060"/>
      <c r="E28" s="1061"/>
      <c r="F28" s="1062"/>
      <c r="G28" s="1037"/>
      <c r="H28" s="1038"/>
      <c r="I28" s="1063">
        <f t="shared" si="4"/>
        <v>0</v>
      </c>
      <c r="J28" s="1038"/>
      <c r="K28" s="2152"/>
      <c r="L28" s="2144"/>
      <c r="M28" s="2047"/>
    </row>
    <row r="29" spans="1:13" s="1029" customFormat="1" ht="12" customHeight="1">
      <c r="A29" s="1039" t="s">
        <v>715</v>
      </c>
      <c r="B29" s="1087" t="s">
        <v>716</v>
      </c>
      <c r="C29" s="1041">
        <v>18513</v>
      </c>
      <c r="D29" s="2308">
        <v>3000</v>
      </c>
      <c r="E29" s="2309">
        <v>27125</v>
      </c>
      <c r="F29" s="1155">
        <f>'[9]Bevjcsössz'!E34+'[9]Polghivössz'!D37</f>
        <v>8300</v>
      </c>
      <c r="G29" s="1088">
        <f>'[9]Bevjcsössz'!F34+'[9]Polghivössz'!E37</f>
        <v>8300</v>
      </c>
      <c r="H29" s="1089">
        <f>'[9]Bevjcsössz'!G34+'[9]Polghivössz'!F37</f>
        <v>9900</v>
      </c>
      <c r="I29" s="1064">
        <f t="shared" si="4"/>
        <v>18200</v>
      </c>
      <c r="J29" s="1089">
        <f>'[9]Bevjcsössz'!I34+'[9]Polghivössz'!H37</f>
        <v>-344</v>
      </c>
      <c r="K29" s="2149">
        <f>J29/I29</f>
        <v>-0.018901098901098902</v>
      </c>
      <c r="L29" s="1155">
        <f>'[9]Bevjcsössz'!K34+'[9]Polghivössz'!K37</f>
        <v>0</v>
      </c>
      <c r="M29" s="1043">
        <f>'[9]Bevjcsössz'!L34+'[9]Polghivössz'!L37</f>
        <v>0</v>
      </c>
    </row>
    <row r="30" spans="1:13" s="1029" customFormat="1" ht="12" customHeight="1">
      <c r="A30" s="1039" t="s">
        <v>717</v>
      </c>
      <c r="B30" s="1087" t="s">
        <v>718</v>
      </c>
      <c r="C30" s="1041">
        <v>0</v>
      </c>
      <c r="D30" s="1041"/>
      <c r="E30" s="1042">
        <v>0</v>
      </c>
      <c r="F30" s="1043">
        <f>'[9]Bevjcsössz'!E35+'[9]Polghivössz'!D38</f>
        <v>0</v>
      </c>
      <c r="G30" s="1088">
        <f>'[9]Bevjcsössz'!F35+'[9]Polghivössz'!E38</f>
        <v>0</v>
      </c>
      <c r="H30" s="1089">
        <f>'[9]Bevjcsössz'!G35+'[9]Polghivössz'!F38</f>
        <v>0</v>
      </c>
      <c r="I30" s="1064">
        <f t="shared" si="4"/>
        <v>0</v>
      </c>
      <c r="J30" s="1089">
        <f>'[9]Bevjcsössz'!I35+'[9]Polghivössz'!H38</f>
        <v>0</v>
      </c>
      <c r="K30" s="2149"/>
      <c r="L30" s="2144"/>
      <c r="M30" s="2047"/>
    </row>
    <row r="31" spans="1:13" s="1029" customFormat="1" ht="12" customHeight="1">
      <c r="A31" s="1039" t="s">
        <v>719</v>
      </c>
      <c r="B31" s="1040" t="s">
        <v>720</v>
      </c>
      <c r="C31" s="1041">
        <v>0</v>
      </c>
      <c r="D31" s="1041"/>
      <c r="E31" s="1090">
        <v>0</v>
      </c>
      <c r="F31" s="1043">
        <f>'[9]Bevjcsössz'!E39+'[9]Polghivössz'!D42</f>
        <v>0</v>
      </c>
      <c r="G31" s="1091">
        <f>'[9]Bevjcsössz'!F39+'[9]Polghivössz'!E42</f>
        <v>0</v>
      </c>
      <c r="H31" s="1092">
        <f>'[9]Bevjcsössz'!G39+'[9]Polghivössz'!F42</f>
        <v>0</v>
      </c>
      <c r="I31" s="1064">
        <f t="shared" si="4"/>
        <v>0</v>
      </c>
      <c r="J31" s="1092">
        <f>'[9]Bevjcsössz'!I39+'[9]Polghivössz'!H42</f>
        <v>0</v>
      </c>
      <c r="K31" s="2149"/>
      <c r="L31" s="2144"/>
      <c r="M31" s="2047"/>
    </row>
    <row r="32" spans="1:13" s="1029" customFormat="1" ht="12" customHeight="1">
      <c r="A32" s="1039" t="s">
        <v>721</v>
      </c>
      <c r="B32" s="1046" t="s">
        <v>722</v>
      </c>
      <c r="C32" s="1041">
        <v>0</v>
      </c>
      <c r="D32" s="1041"/>
      <c r="E32" s="1041">
        <v>0</v>
      </c>
      <c r="F32" s="1047">
        <f>SUM(F31:F31)</f>
        <v>0</v>
      </c>
      <c r="G32" s="1088">
        <f>SUM(G31:G31)</f>
        <v>0</v>
      </c>
      <c r="H32" s="1089">
        <f>SUM(H31:H31)</f>
        <v>0</v>
      </c>
      <c r="I32" s="1064">
        <f t="shared" si="4"/>
        <v>0</v>
      </c>
      <c r="J32" s="1089">
        <f>SUM(J31:J31)</f>
        <v>0</v>
      </c>
      <c r="K32" s="2149"/>
      <c r="L32" s="2144"/>
      <c r="M32" s="2047"/>
    </row>
    <row r="33" spans="1:13" s="1029" customFormat="1" ht="12" customHeight="1" thickBot="1">
      <c r="A33" s="1048" t="s">
        <v>723</v>
      </c>
      <c r="B33" s="1049" t="s">
        <v>724</v>
      </c>
      <c r="C33" s="1050">
        <v>170000</v>
      </c>
      <c r="D33" s="1050"/>
      <c r="E33" s="1065"/>
      <c r="F33" s="1066">
        <f>'[9]Bevjcsössz'!E41+'[9]Polghivössz'!D44</f>
        <v>0</v>
      </c>
      <c r="G33" s="1093">
        <f>'[9]Bevjcsössz'!F41+'[9]Polghivössz'!E44</f>
        <v>0</v>
      </c>
      <c r="H33" s="1094">
        <f>'[9]Bevjcsössz'!G41+'[9]Polghivössz'!F44</f>
        <v>0</v>
      </c>
      <c r="I33" s="1055">
        <f t="shared" si="4"/>
        <v>0</v>
      </c>
      <c r="J33" s="1094">
        <f>'[9]Bevjcsössz'!I41+'[9]Polghivössz'!H44</f>
        <v>0</v>
      </c>
      <c r="K33" s="2150"/>
      <c r="L33" s="2144"/>
      <c r="M33" s="2047"/>
    </row>
    <row r="34" spans="1:13" s="1029" customFormat="1" ht="12" customHeight="1" thickBot="1">
      <c r="A34" s="1056" t="s">
        <v>725</v>
      </c>
      <c r="B34" s="1057" t="s">
        <v>726</v>
      </c>
      <c r="C34" s="1058">
        <f aca="true" t="shared" si="5" ref="C34:H34">C29+C30+C32+C33</f>
        <v>188513</v>
      </c>
      <c r="D34" s="1058">
        <f t="shared" si="5"/>
        <v>3000</v>
      </c>
      <c r="E34" s="1058">
        <f t="shared" si="5"/>
        <v>27125</v>
      </c>
      <c r="F34" s="1058">
        <f t="shared" si="5"/>
        <v>8300</v>
      </c>
      <c r="G34" s="1095">
        <f t="shared" si="5"/>
        <v>8300</v>
      </c>
      <c r="H34" s="1059">
        <f t="shared" si="5"/>
        <v>9900</v>
      </c>
      <c r="I34" s="1096">
        <f t="shared" si="4"/>
        <v>18200</v>
      </c>
      <c r="J34" s="1059">
        <f>J29+J30+J32+J33</f>
        <v>-344</v>
      </c>
      <c r="K34" s="2154"/>
      <c r="L34" s="1304">
        <f>L29+L30+L32+L33</f>
        <v>0</v>
      </c>
      <c r="M34" s="1058">
        <f>M29+M30+M32+M33</f>
        <v>0</v>
      </c>
    </row>
    <row r="35" spans="1:13" s="1029" customFormat="1" ht="12" customHeight="1">
      <c r="A35" s="1032" t="s">
        <v>727</v>
      </c>
      <c r="B35" s="1034" t="s">
        <v>728</v>
      </c>
      <c r="C35" s="1060"/>
      <c r="D35" s="1060"/>
      <c r="E35" s="1061"/>
      <c r="F35" s="1097">
        <f>'[9]Bevjcsössz'!E43+'[9]Polghivössz'!D46</f>
        <v>0</v>
      </c>
      <c r="G35" s="1098">
        <f>'[9]Bevjcsössz'!F43+'[9]Polghivössz'!E46</f>
        <v>0</v>
      </c>
      <c r="H35" s="1099">
        <f>'[9]Bevjcsössz'!G43+'[9]Polghivössz'!F46</f>
        <v>0</v>
      </c>
      <c r="I35" s="1063">
        <f t="shared" si="4"/>
        <v>0</v>
      </c>
      <c r="J35" s="1099">
        <f>'[9]Bevjcsössz'!I43+'[9]Polghivössz'!H46</f>
        <v>0</v>
      </c>
      <c r="K35" s="2152"/>
      <c r="L35" s="2144"/>
      <c r="M35" s="2047"/>
    </row>
    <row r="36" spans="1:13" s="1029" customFormat="1" ht="12" customHeight="1">
      <c r="A36" s="1039" t="s">
        <v>729</v>
      </c>
      <c r="B36" s="1040" t="s">
        <v>730</v>
      </c>
      <c r="C36" s="1041">
        <v>4414247</v>
      </c>
      <c r="D36" s="1041">
        <v>800038</v>
      </c>
      <c r="E36" s="1042">
        <v>4288393</v>
      </c>
      <c r="F36" s="1043">
        <f>'[9]Bevjcsössz'!E44+'[9]Polghivössz'!D47</f>
        <v>4510023</v>
      </c>
      <c r="G36" s="1088">
        <f>'[9]Bevjcsössz'!F44+'[9]Polghivössz'!E47</f>
        <v>4510023</v>
      </c>
      <c r="H36" s="23">
        <f>'[9]Bevjcsössz'!G44+'[9]Polghivössz'!F47</f>
        <v>0</v>
      </c>
      <c r="I36" s="4">
        <f t="shared" si="4"/>
        <v>4510023</v>
      </c>
      <c r="J36" s="1089">
        <f>'[9]Bevjcsössz'!I44+'[9]Polghivössz'!H47</f>
        <v>0</v>
      </c>
      <c r="K36" s="2149">
        <f>J36/I36</f>
        <v>0</v>
      </c>
      <c r="L36" s="1155">
        <f>'[9]Bevjcsössz'!K44+'[9]Polghivössz'!K47</f>
        <v>615</v>
      </c>
      <c r="M36" s="1043">
        <f>'[9]Bevjcsössz'!L44+'[9]Polghivössz'!L47</f>
        <v>0</v>
      </c>
    </row>
    <row r="37" spans="1:13" s="1029" customFormat="1" ht="12" customHeight="1">
      <c r="A37" s="1039" t="s">
        <v>732</v>
      </c>
      <c r="B37" s="1040" t="s">
        <v>733</v>
      </c>
      <c r="C37" s="1041"/>
      <c r="D37" s="1041"/>
      <c r="E37" s="1090"/>
      <c r="F37" s="1043">
        <f>'[9]Bevjcsössz'!E45+'[9]Polghivössz'!D48</f>
        <v>0</v>
      </c>
      <c r="G37" s="1100">
        <f>'[9]Bevjcsössz'!F45+'[9]Polghivössz'!E48</f>
        <v>0</v>
      </c>
      <c r="H37" s="1101">
        <f>'[9]Bevjcsössz'!G45+'[9]Polghivössz'!F48</f>
        <v>0</v>
      </c>
      <c r="I37" s="1064">
        <f t="shared" si="4"/>
        <v>0</v>
      </c>
      <c r="J37" s="1101">
        <f>'[9]Bevjcsössz'!I45+'[9]Polghivössz'!H48</f>
        <v>0</v>
      </c>
      <c r="K37" s="2149"/>
      <c r="L37" s="2144"/>
      <c r="M37" s="2047"/>
    </row>
    <row r="38" spans="1:13" s="1029" customFormat="1" ht="12" customHeight="1" thickBot="1">
      <c r="A38" s="1102" t="s">
        <v>734</v>
      </c>
      <c r="B38" s="1103" t="s">
        <v>735</v>
      </c>
      <c r="C38" s="1104">
        <f aca="true" t="shared" si="6" ref="C38:H38">SUM(C36:C37)</f>
        <v>4414247</v>
      </c>
      <c r="D38" s="1104">
        <f t="shared" si="6"/>
        <v>800038</v>
      </c>
      <c r="E38" s="1104">
        <f t="shared" si="6"/>
        <v>4288393</v>
      </c>
      <c r="F38" s="1105">
        <f t="shared" si="6"/>
        <v>4510023</v>
      </c>
      <c r="G38" s="1106">
        <f t="shared" si="6"/>
        <v>4510023</v>
      </c>
      <c r="H38" s="24">
        <f t="shared" si="6"/>
        <v>0</v>
      </c>
      <c r="I38" s="25">
        <f t="shared" si="4"/>
        <v>4510023</v>
      </c>
      <c r="J38" s="1107">
        <f>SUM(J36:J37)</f>
        <v>0</v>
      </c>
      <c r="K38" s="2150">
        <f>J38/I38</f>
        <v>0</v>
      </c>
      <c r="L38" s="1663">
        <f>SUM(L36:L37)</f>
        <v>615</v>
      </c>
      <c r="M38" s="1105">
        <f>SUM(M36:M37)</f>
        <v>0</v>
      </c>
    </row>
    <row r="39" spans="1:13" s="1029" customFormat="1" ht="12" customHeight="1" thickBot="1">
      <c r="A39" s="1056" t="s">
        <v>736</v>
      </c>
      <c r="B39" s="1057" t="s">
        <v>737</v>
      </c>
      <c r="C39" s="1058">
        <f aca="true" t="shared" si="7" ref="C39:H39">C34+C35+C38</f>
        <v>4602760</v>
      </c>
      <c r="D39" s="1058">
        <f t="shared" si="7"/>
        <v>803038</v>
      </c>
      <c r="E39" s="1058">
        <f t="shared" si="7"/>
        <v>4315518</v>
      </c>
      <c r="F39" s="1058">
        <f t="shared" si="7"/>
        <v>4518323</v>
      </c>
      <c r="G39" s="1108">
        <f t="shared" si="7"/>
        <v>4518323</v>
      </c>
      <c r="H39" s="11">
        <f t="shared" si="7"/>
        <v>9900</v>
      </c>
      <c r="I39" s="12">
        <f t="shared" si="4"/>
        <v>4528223</v>
      </c>
      <c r="J39" s="1109">
        <f>J34+J35+J38</f>
        <v>-344</v>
      </c>
      <c r="K39" s="2151">
        <f>J39/I39</f>
        <v>-7.596799009236073E-05</v>
      </c>
      <c r="L39" s="1304">
        <f>L34+L35+L38</f>
        <v>615</v>
      </c>
      <c r="M39" s="1058">
        <f>M34+M35+M38</f>
        <v>0</v>
      </c>
    </row>
    <row r="40" spans="1:13" s="1029" customFormat="1" ht="12" customHeight="1">
      <c r="A40" s="1032" t="s">
        <v>738</v>
      </c>
      <c r="B40" s="1033" t="s">
        <v>739</v>
      </c>
      <c r="C40" s="1110"/>
      <c r="D40" s="1110"/>
      <c r="E40" s="1111"/>
      <c r="F40" s="1062"/>
      <c r="G40" s="1037"/>
      <c r="H40" s="1038"/>
      <c r="I40" s="1063">
        <f t="shared" si="4"/>
        <v>0</v>
      </c>
      <c r="J40" s="1038"/>
      <c r="K40" s="2152"/>
      <c r="L40" s="2144"/>
      <c r="M40" s="2047"/>
    </row>
    <row r="41" spans="1:13" s="1029" customFormat="1" ht="12" customHeight="1">
      <c r="A41" s="1039" t="s">
        <v>0</v>
      </c>
      <c r="B41" s="1040" t="s">
        <v>1</v>
      </c>
      <c r="C41" s="1041">
        <v>1041276</v>
      </c>
      <c r="D41" s="1041">
        <v>728000</v>
      </c>
      <c r="E41" s="1112">
        <v>599000</v>
      </c>
      <c r="F41" s="1043">
        <f>'[9]Polghivössz'!D52</f>
        <v>551000</v>
      </c>
      <c r="G41" s="4">
        <f>'[9]Polghivössz'!E52</f>
        <v>551000</v>
      </c>
      <c r="H41" s="1044">
        <f>'[9]Polghivössz'!F52</f>
        <v>0</v>
      </c>
      <c r="I41" s="4">
        <f t="shared" si="4"/>
        <v>551000</v>
      </c>
      <c r="J41" s="1044">
        <f>'[9]Polghivössz'!H52</f>
        <v>0</v>
      </c>
      <c r="K41" s="2149">
        <f>J41/I41</f>
        <v>0</v>
      </c>
      <c r="L41" s="1155">
        <f>'[9]Polghivössz'!K52</f>
        <v>0</v>
      </c>
      <c r="M41" s="1043">
        <f>'[9]Polghivössz'!L52</f>
        <v>0</v>
      </c>
    </row>
    <row r="42" spans="1:13" s="1029" customFormat="1" ht="12" customHeight="1">
      <c r="A42" s="1039" t="s">
        <v>2</v>
      </c>
      <c r="B42" s="1040" t="s">
        <v>3</v>
      </c>
      <c r="C42" s="1041">
        <v>44671</v>
      </c>
      <c r="D42" s="1041">
        <v>38000</v>
      </c>
      <c r="E42" s="1112">
        <v>0</v>
      </c>
      <c r="F42" s="1043">
        <f>'[9]Polghivössz'!D53</f>
        <v>0</v>
      </c>
      <c r="G42" s="4">
        <f>'[9]Polghivössz'!E53</f>
        <v>0</v>
      </c>
      <c r="H42" s="13">
        <f>'[9]Polghivössz'!F53</f>
        <v>0</v>
      </c>
      <c r="I42" s="4">
        <f t="shared" si="4"/>
        <v>0</v>
      </c>
      <c r="J42" s="1044">
        <f>'[9]Polghivössz'!H53</f>
        <v>0</v>
      </c>
      <c r="K42" s="2149" t="e">
        <f>J42/I42</f>
        <v>#DIV/0!</v>
      </c>
      <c r="L42" s="1155">
        <f>'[9]Polghivössz'!K53</f>
        <v>0</v>
      </c>
      <c r="M42" s="1043">
        <f>'[9]Polghivössz'!L53</f>
        <v>0</v>
      </c>
    </row>
    <row r="43" spans="1:13" s="1029" customFormat="1" ht="12" customHeight="1">
      <c r="A43" s="1039" t="s">
        <v>4</v>
      </c>
      <c r="B43" s="1040" t="s">
        <v>7</v>
      </c>
      <c r="C43" s="1041">
        <v>0</v>
      </c>
      <c r="D43" s="1041">
        <v>0</v>
      </c>
      <c r="E43" s="1112">
        <v>0</v>
      </c>
      <c r="F43" s="1043">
        <f>'[9]Polghivössz'!D54</f>
        <v>0</v>
      </c>
      <c r="G43" s="1064">
        <f>'[9]Polghivössz'!E54</f>
        <v>0</v>
      </c>
      <c r="H43" s="1044">
        <f>'[9]Polghivössz'!F54</f>
        <v>0</v>
      </c>
      <c r="I43" s="1064">
        <f t="shared" si="4"/>
        <v>0</v>
      </c>
      <c r="J43" s="1044">
        <f>'[9]Polghivössz'!H54</f>
        <v>0</v>
      </c>
      <c r="K43" s="2149"/>
      <c r="L43" s="1155">
        <f>'[9]Polghivössz'!K54</f>
        <v>0</v>
      </c>
      <c r="M43" s="1043">
        <f>'[9]Polghivössz'!L54</f>
        <v>0</v>
      </c>
    </row>
    <row r="44" spans="1:13" s="1029" customFormat="1" ht="12" customHeight="1">
      <c r="A44" s="1039" t="s">
        <v>10</v>
      </c>
      <c r="B44" s="1040" t="s">
        <v>17</v>
      </c>
      <c r="C44" s="1041">
        <v>0</v>
      </c>
      <c r="D44" s="1041">
        <v>0</v>
      </c>
      <c r="E44" s="1112">
        <v>0</v>
      </c>
      <c r="F44" s="1043">
        <f>'[9]Polghivössz'!D55</f>
        <v>0</v>
      </c>
      <c r="G44" s="1064">
        <f>'[9]Polghivössz'!E55</f>
        <v>0</v>
      </c>
      <c r="H44" s="1044">
        <f>'[9]Polghivössz'!F55</f>
        <v>0</v>
      </c>
      <c r="I44" s="1064">
        <f t="shared" si="4"/>
        <v>0</v>
      </c>
      <c r="J44" s="1044">
        <f>'[9]Polghivössz'!H55</f>
        <v>0</v>
      </c>
      <c r="K44" s="2149"/>
      <c r="L44" s="1155">
        <f>'[9]Polghivössz'!K55</f>
        <v>0</v>
      </c>
      <c r="M44" s="1043">
        <f>'[9]Polghivössz'!L55</f>
        <v>0</v>
      </c>
    </row>
    <row r="45" spans="1:13" s="1029" customFormat="1" ht="12" customHeight="1">
      <c r="A45" s="1039" t="s">
        <v>18</v>
      </c>
      <c r="B45" s="1040" t="s">
        <v>19</v>
      </c>
      <c r="C45" s="1041">
        <v>0</v>
      </c>
      <c r="D45" s="1041">
        <v>0</v>
      </c>
      <c r="E45" s="1112">
        <v>0</v>
      </c>
      <c r="F45" s="1043">
        <f>'[9]Polghivössz'!D56</f>
        <v>0</v>
      </c>
      <c r="G45" s="1064">
        <f>'[9]Polghivössz'!E56</f>
        <v>0</v>
      </c>
      <c r="H45" s="1044">
        <f>'[9]Polghivössz'!F56</f>
        <v>0</v>
      </c>
      <c r="I45" s="1064">
        <f t="shared" si="4"/>
        <v>0</v>
      </c>
      <c r="J45" s="1044">
        <f>'[9]Polghivössz'!H56</f>
        <v>0</v>
      </c>
      <c r="K45" s="2149"/>
      <c r="L45" s="1155">
        <f>'[9]Polghivössz'!K56</f>
        <v>0</v>
      </c>
      <c r="M45" s="1043">
        <f>'[9]Polghivössz'!L56</f>
        <v>0</v>
      </c>
    </row>
    <row r="46" spans="1:13" s="1029" customFormat="1" ht="12" customHeight="1">
      <c r="A46" s="1039" t="s">
        <v>20</v>
      </c>
      <c r="B46" s="1040" t="s">
        <v>35</v>
      </c>
      <c r="C46" s="1041">
        <v>0</v>
      </c>
      <c r="D46" s="1041">
        <v>0</v>
      </c>
      <c r="E46" s="1112">
        <v>0</v>
      </c>
      <c r="F46" s="1043">
        <f>'[9]Polghivössz'!D57</f>
        <v>0</v>
      </c>
      <c r="G46" s="1064">
        <f>'[9]Polghivössz'!E57</f>
        <v>0</v>
      </c>
      <c r="H46" s="1044">
        <f>'[9]Polghivössz'!F57</f>
        <v>0</v>
      </c>
      <c r="I46" s="1064">
        <f t="shared" si="4"/>
        <v>0</v>
      </c>
      <c r="J46" s="1044">
        <f>'[9]Polghivössz'!H57</f>
        <v>0</v>
      </c>
      <c r="K46" s="2149"/>
      <c r="L46" s="1155">
        <f>'[9]Polghivössz'!K57</f>
        <v>0</v>
      </c>
      <c r="M46" s="1043">
        <f>'[9]Polghivössz'!L57</f>
        <v>0</v>
      </c>
    </row>
    <row r="47" spans="1:13" s="1029" customFormat="1" ht="12" customHeight="1">
      <c r="A47" s="1039" t="s">
        <v>21</v>
      </c>
      <c r="B47" s="1040" t="s">
        <v>22</v>
      </c>
      <c r="C47" s="1041">
        <v>0</v>
      </c>
      <c r="D47" s="1041">
        <v>0</v>
      </c>
      <c r="E47" s="1112">
        <v>0</v>
      </c>
      <c r="F47" s="1043">
        <f>'[9]Polghivössz'!D58</f>
        <v>0</v>
      </c>
      <c r="G47" s="1043">
        <f>'[9]Polghivössz'!E58</f>
        <v>0</v>
      </c>
      <c r="H47" s="1044"/>
      <c r="I47" s="4">
        <f t="shared" si="4"/>
        <v>0</v>
      </c>
      <c r="J47" s="1044">
        <f>'[9]Polghivössz'!H58</f>
        <v>0</v>
      </c>
      <c r="K47" s="2149"/>
      <c r="L47" s="1155">
        <f>'[9]Polghivössz'!K58</f>
        <v>0</v>
      </c>
      <c r="M47" s="1043">
        <f>'[9]Polghivössz'!L58</f>
        <v>0</v>
      </c>
    </row>
    <row r="48" spans="1:13" s="1029" customFormat="1" ht="12" customHeight="1">
      <c r="A48" s="1039" t="s">
        <v>23</v>
      </c>
      <c r="B48" s="1040" t="s">
        <v>24</v>
      </c>
      <c r="C48" s="1041">
        <v>29314</v>
      </c>
      <c r="D48" s="1041">
        <v>27000</v>
      </c>
      <c r="E48" s="1112">
        <v>2700</v>
      </c>
      <c r="F48" s="1043">
        <f>'[9]Polghivössz'!D59</f>
        <v>2000</v>
      </c>
      <c r="G48" s="4">
        <f>'[9]Polghivössz'!E59</f>
        <v>2000</v>
      </c>
      <c r="H48" s="1044">
        <f>'[9]Polghivössz'!F59</f>
        <v>0</v>
      </c>
      <c r="I48" s="4">
        <f t="shared" si="4"/>
        <v>2000</v>
      </c>
      <c r="J48" s="1044">
        <f>'[9]Polghivössz'!H59</f>
        <v>0</v>
      </c>
      <c r="K48" s="2149">
        <f>J48/I48</f>
        <v>0</v>
      </c>
      <c r="L48" s="1155">
        <f>'[9]Polghivössz'!K59</f>
        <v>0</v>
      </c>
      <c r="M48" s="1043">
        <f>'[9]Polghivössz'!L59</f>
        <v>0</v>
      </c>
    </row>
    <row r="49" spans="1:13" s="1029" customFormat="1" ht="12" customHeight="1">
      <c r="A49" s="1039" t="s">
        <v>25</v>
      </c>
      <c r="B49" s="1040" t="s">
        <v>26</v>
      </c>
      <c r="C49" s="1047">
        <f aca="true" t="shared" si="8" ref="C49:H49">SUM(C41:C48)</f>
        <v>1115261</v>
      </c>
      <c r="D49" s="2003">
        <f t="shared" si="8"/>
        <v>793000</v>
      </c>
      <c r="E49" s="1041">
        <v>601700</v>
      </c>
      <c r="F49" s="1517">
        <f t="shared" si="8"/>
        <v>553000</v>
      </c>
      <c r="G49" s="4">
        <f t="shared" si="8"/>
        <v>553000</v>
      </c>
      <c r="H49" s="13">
        <f t="shared" si="8"/>
        <v>0</v>
      </c>
      <c r="I49" s="4">
        <f t="shared" si="4"/>
        <v>553000</v>
      </c>
      <c r="J49" s="1044">
        <f>SUM(J41:J48)</f>
        <v>0</v>
      </c>
      <c r="K49" s="2149">
        <f>J49/I49</f>
        <v>0</v>
      </c>
      <c r="L49" s="1517">
        <f>SUM(L41:L48)</f>
        <v>0</v>
      </c>
      <c r="M49" s="1047">
        <f>SUM(M41:M48)</f>
        <v>0</v>
      </c>
    </row>
    <row r="50" spans="1:13" s="1029" customFormat="1" ht="12" customHeight="1">
      <c r="A50" s="1039" t="s">
        <v>27</v>
      </c>
      <c r="B50" s="1040" t="s">
        <v>74</v>
      </c>
      <c r="C50" s="1041">
        <v>1208073</v>
      </c>
      <c r="D50" s="1041">
        <v>1208073</v>
      </c>
      <c r="E50" s="1041">
        <v>1355451</v>
      </c>
      <c r="F50" s="1043">
        <f>'[9]Polghivössz'!D61</f>
        <v>1562399</v>
      </c>
      <c r="G50" s="4">
        <f>'[9]Polghivössz'!E61</f>
        <v>1562399</v>
      </c>
      <c r="H50" s="13">
        <f>'[9]Polghivössz'!F61</f>
        <v>36616</v>
      </c>
      <c r="I50" s="4">
        <f t="shared" si="4"/>
        <v>1599015</v>
      </c>
      <c r="J50" s="1044">
        <f>'[9]Polghivössz'!H61</f>
        <v>0</v>
      </c>
      <c r="K50" s="2149">
        <f>J50/I50</f>
        <v>0</v>
      </c>
      <c r="L50" s="1155">
        <f>'[9]Polghivössz'!K61</f>
        <v>0</v>
      </c>
      <c r="M50" s="1043">
        <f>'[9]Polghivössz'!L61</f>
        <v>0</v>
      </c>
    </row>
    <row r="51" spans="1:13" s="1029" customFormat="1" ht="12" customHeight="1">
      <c r="A51" s="1039" t="s">
        <v>28</v>
      </c>
      <c r="B51" s="1040" t="s">
        <v>522</v>
      </c>
      <c r="C51" s="1041">
        <v>0</v>
      </c>
      <c r="D51" s="1041">
        <v>37673</v>
      </c>
      <c r="E51" s="1112"/>
      <c r="F51" s="1043"/>
      <c r="G51" s="4"/>
      <c r="H51" s="13"/>
      <c r="I51" s="4"/>
      <c r="J51" s="1044">
        <f>'[9]Polghivössz'!H62</f>
        <v>0</v>
      </c>
      <c r="K51" s="2149" t="e">
        <f>J51/I51</f>
        <v>#DIV/0!</v>
      </c>
      <c r="L51" s="1155">
        <f>'[9]Polghivössz'!K62</f>
        <v>0</v>
      </c>
      <c r="M51" s="1043">
        <f>'[9]Polghivössz'!L62</f>
        <v>0</v>
      </c>
    </row>
    <row r="52" spans="1:13" s="1029" customFormat="1" ht="12" customHeight="1">
      <c r="A52" s="1039" t="s">
        <v>31</v>
      </c>
      <c r="B52" s="2040" t="s">
        <v>71</v>
      </c>
      <c r="C52" s="1041">
        <v>0</v>
      </c>
      <c r="D52" s="1041"/>
      <c r="E52" s="1112"/>
      <c r="F52" s="1043"/>
      <c r="G52" s="1064"/>
      <c r="H52" s="13"/>
      <c r="I52" s="4"/>
      <c r="J52" s="1044">
        <f>'[9]Polghivössz'!H63</f>
        <v>0</v>
      </c>
      <c r="K52" s="2149" t="e">
        <f>J52/I52</f>
        <v>#DIV/0!</v>
      </c>
      <c r="L52" s="1155">
        <f>'[9]Polghivössz'!K63</f>
        <v>0</v>
      </c>
      <c r="M52" s="1043">
        <f>'[9]Polghivössz'!L63</f>
        <v>0</v>
      </c>
    </row>
    <row r="53" spans="1:13" s="1029" customFormat="1" ht="12" customHeight="1">
      <c r="A53" s="1039" t="s">
        <v>32</v>
      </c>
      <c r="B53" s="1040" t="s">
        <v>72</v>
      </c>
      <c r="C53" s="1041">
        <v>30222</v>
      </c>
      <c r="D53" s="1041">
        <v>0</v>
      </c>
      <c r="E53" s="1112">
        <v>20885</v>
      </c>
      <c r="F53" s="1043">
        <f>'[9]Polghivössz'!D64</f>
        <v>0</v>
      </c>
      <c r="G53" s="1043">
        <f>'[9]Polghivössz'!E64</f>
        <v>0</v>
      </c>
      <c r="H53" s="1043">
        <f>'[9]Polghivössz'!F64</f>
        <v>0</v>
      </c>
      <c r="I53" s="4">
        <f t="shared" si="4"/>
        <v>0</v>
      </c>
      <c r="J53" s="1101" t="e">
        <f>'[9]Polghivössz'!H64</f>
        <v>#REF!</v>
      </c>
      <c r="K53" s="2149" t="e">
        <f aca="true" t="shared" si="9" ref="K53:K60">J53/I53</f>
        <v>#REF!</v>
      </c>
      <c r="L53" s="1155">
        <f>'[9]Polghivössz'!K64</f>
        <v>0</v>
      </c>
      <c r="M53" s="1043">
        <f>'[9]Polghivössz'!L64</f>
        <v>0</v>
      </c>
    </row>
    <row r="54" spans="1:13" s="1029" customFormat="1" ht="12" customHeight="1" thickBot="1">
      <c r="A54" s="1048" t="s">
        <v>34</v>
      </c>
      <c r="B54" s="1103" t="s">
        <v>33</v>
      </c>
      <c r="C54" s="1104">
        <f aca="true" t="shared" si="10" ref="C54:H54">SUM(C49:C53)</f>
        <v>2353556</v>
      </c>
      <c r="D54" s="1104">
        <f t="shared" si="10"/>
        <v>2038746</v>
      </c>
      <c r="E54" s="1104">
        <f t="shared" si="10"/>
        <v>1978036</v>
      </c>
      <c r="F54" s="1105">
        <f t="shared" si="10"/>
        <v>2115399</v>
      </c>
      <c r="G54" s="25">
        <f t="shared" si="10"/>
        <v>2115399</v>
      </c>
      <c r="H54" s="26">
        <f t="shared" si="10"/>
        <v>36616</v>
      </c>
      <c r="I54" s="25">
        <f t="shared" si="4"/>
        <v>2152015</v>
      </c>
      <c r="J54" s="1113" t="e">
        <f>SUM(J49:J53)</f>
        <v>#REF!</v>
      </c>
      <c r="K54" s="2150" t="e">
        <f t="shared" si="9"/>
        <v>#REF!</v>
      </c>
      <c r="L54" s="1663">
        <f>SUM(L49:L53)</f>
        <v>0</v>
      </c>
      <c r="M54" s="1105">
        <f>SUM(M49:M53)</f>
        <v>0</v>
      </c>
    </row>
    <row r="55" spans="1:13" s="1029" customFormat="1" ht="15" customHeight="1" thickBot="1">
      <c r="A55" s="1022" t="s">
        <v>42</v>
      </c>
      <c r="B55" s="1114" t="s">
        <v>41</v>
      </c>
      <c r="C55" s="1115">
        <f aca="true" t="shared" si="11" ref="C55:H55">C12+C18+C27+C39+C54</f>
        <v>8083784</v>
      </c>
      <c r="D55" s="1115">
        <f t="shared" si="11"/>
        <v>4085816</v>
      </c>
      <c r="E55" s="1115">
        <f t="shared" si="11"/>
        <v>7807800</v>
      </c>
      <c r="F55" s="27">
        <f t="shared" si="11"/>
        <v>7889697</v>
      </c>
      <c r="G55" s="11">
        <f t="shared" si="11"/>
        <v>7889697</v>
      </c>
      <c r="H55" s="17">
        <f t="shared" si="11"/>
        <v>172467</v>
      </c>
      <c r="I55" s="28">
        <f t="shared" si="4"/>
        <v>8062164</v>
      </c>
      <c r="J55" s="1059" t="e">
        <f>J12+J18+J27+J39+J54</f>
        <v>#REF!</v>
      </c>
      <c r="K55" s="2151" t="e">
        <f t="shared" si="9"/>
        <v>#REF!</v>
      </c>
      <c r="L55" s="27">
        <f>L12+L18+L27+L39+L54</f>
        <v>274858</v>
      </c>
      <c r="M55" s="27">
        <f>M12+M18+M27+M39+M54</f>
        <v>0</v>
      </c>
    </row>
    <row r="56" spans="1:13" s="1029" customFormat="1" ht="12" customHeight="1">
      <c r="A56" s="1032" t="s">
        <v>44</v>
      </c>
      <c r="B56" s="1116" t="s">
        <v>43</v>
      </c>
      <c r="C56" s="1060"/>
      <c r="D56" s="1060"/>
      <c r="E56" s="1060">
        <v>200000</v>
      </c>
      <c r="F56" s="1117">
        <f>'[9]Polghivössz'!D40</f>
        <v>253219</v>
      </c>
      <c r="G56" s="29">
        <f>'[9]Polghivössz'!E40</f>
        <v>253219</v>
      </c>
      <c r="H56" s="30">
        <f>'[9]Polghivössz'!F40</f>
        <v>0</v>
      </c>
      <c r="I56" s="29">
        <f t="shared" si="4"/>
        <v>253219</v>
      </c>
      <c r="J56" s="1099">
        <f>'[9]Polghivössz'!H40</f>
        <v>0</v>
      </c>
      <c r="K56" s="2152">
        <f t="shared" si="9"/>
        <v>0</v>
      </c>
      <c r="L56" s="1656">
        <f>'[9]Polghivössz'!K40</f>
        <v>0</v>
      </c>
      <c r="M56" s="1117">
        <f>'[9]Polghivössz'!K40</f>
        <v>0</v>
      </c>
    </row>
    <row r="57" spans="1:13" s="1029" customFormat="1" ht="12" customHeight="1">
      <c r="A57" s="1039" t="s">
        <v>46</v>
      </c>
      <c r="B57" s="1154" t="s">
        <v>45</v>
      </c>
      <c r="C57" s="665"/>
      <c r="D57" s="665"/>
      <c r="E57" s="1112">
        <v>200000</v>
      </c>
      <c r="F57" s="1043">
        <f>'[9]Polghivössz'!D39</f>
        <v>0</v>
      </c>
      <c r="G57" s="668">
        <f>'[9]Polghivössz'!E39</f>
        <v>0</v>
      </c>
      <c r="H57" s="13">
        <f>'[9]Polghivössz'!F39</f>
        <v>0</v>
      </c>
      <c r="I57" s="668">
        <f t="shared" si="4"/>
        <v>0</v>
      </c>
      <c r="J57" s="1089">
        <f>'[9]Polghivössz'!H39</f>
        <v>0</v>
      </c>
      <c r="K57" s="2149"/>
      <c r="L57" s="1155">
        <f>'[9]Polghivössz'!K39</f>
        <v>0</v>
      </c>
      <c r="M57" s="1043">
        <f>'[9]Polghivössz'!K39</f>
        <v>0</v>
      </c>
    </row>
    <row r="58" spans="1:13" s="1029" customFormat="1" ht="12" customHeight="1">
      <c r="A58" s="1039" t="s">
        <v>455</v>
      </c>
      <c r="B58" s="1339" t="s">
        <v>519</v>
      </c>
      <c r="C58" s="664"/>
      <c r="D58" s="664"/>
      <c r="E58" s="2039"/>
      <c r="F58" s="1152">
        <f>'[9]Polghivössz'!D34</f>
        <v>0</v>
      </c>
      <c r="G58" s="1152">
        <f>'[9]Polghivössz'!E34</f>
        <v>0</v>
      </c>
      <c r="H58" s="13">
        <f>'[9]Polghivössz'!F34</f>
        <v>0</v>
      </c>
      <c r="I58" s="668">
        <f>SUM(G58:H58)</f>
        <v>0</v>
      </c>
      <c r="J58" s="1099"/>
      <c r="K58" s="2152"/>
      <c r="L58" s="1868"/>
      <c r="M58" s="1152"/>
    </row>
    <row r="59" spans="1:13" s="1029" customFormat="1" ht="12" customHeight="1" thickBot="1">
      <c r="A59" s="1080" t="s">
        <v>454</v>
      </c>
      <c r="B59" s="1339" t="s">
        <v>520</v>
      </c>
      <c r="C59" s="480"/>
      <c r="D59" s="480"/>
      <c r="E59" s="1992"/>
      <c r="F59" s="1084">
        <f>'[9]Polghivössz'!D35</f>
        <v>0</v>
      </c>
      <c r="G59" s="1084">
        <f>'[9]Polghivössz'!E35</f>
        <v>0</v>
      </c>
      <c r="H59" s="481"/>
      <c r="I59" s="726">
        <f>SUM(G59:H59)</f>
        <v>0</v>
      </c>
      <c r="J59" s="1993"/>
      <c r="K59" s="2153"/>
      <c r="L59" s="2146"/>
      <c r="M59" s="1084"/>
    </row>
    <row r="60" spans="1:13" s="1029" customFormat="1" ht="15.75" customHeight="1" thickBot="1">
      <c r="A60" s="1022" t="s">
        <v>638</v>
      </c>
      <c r="B60" s="1118" t="s">
        <v>51</v>
      </c>
      <c r="C60" s="1119">
        <f>SUM(C55:C57)</f>
        <v>8083784</v>
      </c>
      <c r="D60" s="1119">
        <f>SUM(D55:D57)</f>
        <v>4085816</v>
      </c>
      <c r="E60" s="1120">
        <f>SUM(E55:E59)</f>
        <v>8207800</v>
      </c>
      <c r="F60" s="1120">
        <f>SUM(F55:F59)</f>
        <v>8142916</v>
      </c>
      <c r="G60" s="1120">
        <f>SUM(G55:G59)</f>
        <v>8142916</v>
      </c>
      <c r="H60" s="32">
        <f>SUM(H55:H58)</f>
        <v>172467</v>
      </c>
      <c r="I60" s="33">
        <f t="shared" si="4"/>
        <v>8315383</v>
      </c>
      <c r="J60" s="1121" t="e">
        <f>SUM(J55:J57)</f>
        <v>#REF!</v>
      </c>
      <c r="K60" s="2151" t="e">
        <f t="shared" si="9"/>
        <v>#REF!</v>
      </c>
      <c r="L60" s="2147">
        <f>SUM(L55:L57)</f>
        <v>274858</v>
      </c>
      <c r="M60" s="1120">
        <f>SUM(M55:M57)</f>
        <v>0</v>
      </c>
    </row>
    <row r="61" spans="5:11" s="1029" customFormat="1" ht="12" customHeight="1">
      <c r="E61" s="2276"/>
      <c r="J61" s="1122"/>
      <c r="K61" s="1123"/>
    </row>
    <row r="62" spans="5:11" s="1029" customFormat="1" ht="12" customHeight="1">
      <c r="E62" s="2276"/>
      <c r="J62" s="1122"/>
      <c r="K62" s="1123"/>
    </row>
    <row r="63" spans="2:11" s="1029" customFormat="1" ht="17.25" customHeight="1" thickBot="1">
      <c r="B63" s="1901" t="s">
        <v>52</v>
      </c>
      <c r="C63" s="1901"/>
      <c r="D63" s="1901"/>
      <c r="E63" s="2277"/>
      <c r="F63" s="1901"/>
      <c r="G63" s="1901"/>
      <c r="H63" s="1901"/>
      <c r="I63" s="1901"/>
      <c r="J63" s="1122"/>
      <c r="K63" s="1123"/>
    </row>
    <row r="64" spans="1:13" s="1029" customFormat="1" ht="43.5" customHeight="1" thickBot="1">
      <c r="A64" s="1022" t="s">
        <v>643</v>
      </c>
      <c r="B64" s="1023" t="s">
        <v>54</v>
      </c>
      <c r="C64" s="1024" t="s">
        <v>931</v>
      </c>
      <c r="D64" s="1024" t="s">
        <v>492</v>
      </c>
      <c r="E64" s="1024" t="s">
        <v>932</v>
      </c>
      <c r="F64" s="1025" t="s">
        <v>933</v>
      </c>
      <c r="G64" s="1028" t="s">
        <v>1050</v>
      </c>
      <c r="H64" s="1124" t="s">
        <v>564</v>
      </c>
      <c r="I64" s="1026" t="s">
        <v>646</v>
      </c>
      <c r="J64" s="1124" t="s">
        <v>390</v>
      </c>
      <c r="K64" s="1124" t="s">
        <v>647</v>
      </c>
      <c r="L64" s="2045" t="s">
        <v>47</v>
      </c>
      <c r="M64" s="2045" t="s">
        <v>48</v>
      </c>
    </row>
    <row r="65" spans="1:13" s="1029" customFormat="1" ht="12" customHeight="1" thickBot="1">
      <c r="A65" s="1022">
        <v>1</v>
      </c>
      <c r="B65" s="1024">
        <v>2</v>
      </c>
      <c r="C65" s="1024">
        <v>3</v>
      </c>
      <c r="D65" s="1024"/>
      <c r="E65" s="1024">
        <v>4</v>
      </c>
      <c r="F65" s="1025">
        <v>5</v>
      </c>
      <c r="G65" s="1026"/>
      <c r="H65" s="1027"/>
      <c r="I65" s="1125"/>
      <c r="J65" s="1027"/>
      <c r="K65" s="2048"/>
      <c r="L65" s="2049"/>
      <c r="M65" s="2047"/>
    </row>
    <row r="66" spans="1:13" s="1130" customFormat="1" ht="12" customHeight="1" thickBot="1">
      <c r="A66" s="1126" t="s">
        <v>648</v>
      </c>
      <c r="B66" s="1127" t="s">
        <v>57</v>
      </c>
      <c r="C66" s="1128">
        <f aca="true" t="shared" si="12" ref="C66:H66">SUM(C67:C73)</f>
        <v>2478105</v>
      </c>
      <c r="D66" s="1128">
        <f t="shared" si="12"/>
        <v>2257011</v>
      </c>
      <c r="E66" s="1128">
        <f t="shared" si="12"/>
        <v>2954040</v>
      </c>
      <c r="F66" s="1129">
        <f t="shared" si="12"/>
        <v>2920428</v>
      </c>
      <c r="G66" s="1129">
        <f t="shared" si="12"/>
        <v>2920428</v>
      </c>
      <c r="H66" s="1129">
        <f t="shared" si="12"/>
        <v>37081</v>
      </c>
      <c r="I66" s="12">
        <f aca="true" t="shared" si="13" ref="I66:I77">SUM(G66:H66)</f>
        <v>2957509</v>
      </c>
      <c r="J66" s="1109">
        <f>SUM(J67:J73)</f>
        <v>0</v>
      </c>
      <c r="K66" s="2046">
        <f>J66/I66</f>
        <v>0</v>
      </c>
      <c r="L66" s="1163">
        <f>SUM(L67:L73)</f>
        <v>563433</v>
      </c>
      <c r="M66" s="1148">
        <f>SUM(M67:M73)</f>
        <v>28673</v>
      </c>
    </row>
    <row r="67" spans="1:13" ht="12.75">
      <c r="A67" s="1131" t="s">
        <v>650</v>
      </c>
      <c r="B67" s="1132" t="s">
        <v>58</v>
      </c>
      <c r="C67" s="1133">
        <v>1378666</v>
      </c>
      <c r="D67" s="1133">
        <v>1042467</v>
      </c>
      <c r="E67" s="1133">
        <v>1574011</v>
      </c>
      <c r="F67" s="1097">
        <f>'[9]Bevjcsössz'!E52+'[9]Polghivössz'!D70</f>
        <v>1514470</v>
      </c>
      <c r="G67" s="1097">
        <f>'[9]Bevjcsössz'!F52+'[9]Polghivössz'!E70</f>
        <v>1514470</v>
      </c>
      <c r="H67" s="1097">
        <f>'[9]Bevjcsössz'!G52+'[9]Polghivössz'!F70</f>
        <v>25026</v>
      </c>
      <c r="I67" s="34">
        <f t="shared" si="13"/>
        <v>1539496</v>
      </c>
      <c r="J67" s="1134">
        <f>'[9]Bevjcsössz'!I52+'[9]Polghivössz'!H70</f>
        <v>0</v>
      </c>
      <c r="K67" s="2160">
        <f>J67/I67</f>
        <v>0</v>
      </c>
      <c r="L67" s="2155">
        <f>'[9]Bevjcsössz'!K52+'[9]Polghivössz'!K70</f>
        <v>296046</v>
      </c>
      <c r="M67" s="2051">
        <f>'[9]Bevjcsössz'!L52+'[9]Polghivössz'!L70</f>
        <v>21333</v>
      </c>
    </row>
    <row r="68" spans="1:13" ht="12.75">
      <c r="A68" s="1039" t="s">
        <v>651</v>
      </c>
      <c r="B68" s="1136" t="s">
        <v>59</v>
      </c>
      <c r="C68" s="1045">
        <v>256855</v>
      </c>
      <c r="D68" s="1045">
        <v>261577</v>
      </c>
      <c r="E68" s="1045">
        <v>260533</v>
      </c>
      <c r="F68" s="1043">
        <f>'[9]Bevjcsössz'!E53+'[9]Polghivössz'!D71</f>
        <v>232908</v>
      </c>
      <c r="G68" s="1043">
        <f>'[9]Bevjcsössz'!F53+'[9]Polghivössz'!E71</f>
        <v>232908</v>
      </c>
      <c r="H68" s="1043">
        <f>'[9]Bevjcsössz'!G53+'[9]Polghivössz'!F71</f>
        <v>3930</v>
      </c>
      <c r="I68" s="4">
        <f t="shared" si="13"/>
        <v>236838</v>
      </c>
      <c r="J68" s="1137">
        <f>'[9]Bevjcsössz'!I53+'[9]Polghivössz'!H71</f>
        <v>0</v>
      </c>
      <c r="K68" s="2149">
        <f>J68/I68</f>
        <v>0</v>
      </c>
      <c r="L68" s="1156">
        <f>'[9]Bevjcsössz'!K53+'[9]Polghivössz'!K71</f>
        <v>47551</v>
      </c>
      <c r="M68" s="1874">
        <f>'[9]Bevjcsössz'!L53+'[9]Polghivössz'!L71</f>
        <v>3306</v>
      </c>
    </row>
    <row r="69" spans="1:13" ht="12.75">
      <c r="A69" s="1039" t="s">
        <v>652</v>
      </c>
      <c r="B69" s="1138" t="s">
        <v>60</v>
      </c>
      <c r="C69" s="1139">
        <v>842584</v>
      </c>
      <c r="D69" s="1139">
        <v>952967</v>
      </c>
      <c r="E69" s="1139">
        <v>1119496</v>
      </c>
      <c r="F69" s="1140">
        <f>'[9]Bevjcsössz'!E54+'[9]Polghivössz'!D72-'[9]Egyébműk'!E94</f>
        <v>1173050</v>
      </c>
      <c r="G69" s="1043">
        <f>'[9]Bevjcsössz'!F54+'[9]Polghivössz'!E72-'[9]Egyébműk'!F94</f>
        <v>1173050</v>
      </c>
      <c r="H69" s="1043">
        <f>'[9]Bevjcsössz'!G54+'[9]Polghivössz'!F72-'[9]Egyébműk'!G94</f>
        <v>8125</v>
      </c>
      <c r="I69" s="4">
        <f t="shared" si="13"/>
        <v>1181175</v>
      </c>
      <c r="J69" s="1137">
        <f>'[9]Bevjcsössz'!I54+'[9]Polghivössz'!H72-'[9]Egyébműk'!I94</f>
        <v>0</v>
      </c>
      <c r="K69" s="2149">
        <f>J69/I69</f>
        <v>0</v>
      </c>
      <c r="L69" s="1156">
        <f>'[9]Bevjcsössz'!K54+'[9]Polghivössz'!K72-'[9]Egyébműk'!K94</f>
        <v>219836</v>
      </c>
      <c r="M69" s="1874">
        <f>'[9]Bevjcsössz'!L54+'[9]Polghivössz'!L72-'[9]Egyébműk'!L94</f>
        <v>4034</v>
      </c>
    </row>
    <row r="70" spans="1:13" ht="12.75">
      <c r="A70" s="1039" t="s">
        <v>654</v>
      </c>
      <c r="B70" s="1141" t="s">
        <v>61</v>
      </c>
      <c r="C70" s="1139"/>
      <c r="D70" s="1139"/>
      <c r="E70" s="1139"/>
      <c r="F70" s="1140"/>
      <c r="G70" s="1142"/>
      <c r="H70" s="1137"/>
      <c r="I70" s="1064">
        <f t="shared" si="13"/>
        <v>0</v>
      </c>
      <c r="J70" s="1137"/>
      <c r="K70" s="2149"/>
      <c r="L70" s="2156"/>
      <c r="M70" s="1142"/>
    </row>
    <row r="71" spans="1:13" ht="12.75">
      <c r="A71" s="1039" t="s">
        <v>657</v>
      </c>
      <c r="B71" s="1141" t="s">
        <v>62</v>
      </c>
      <c r="C71" s="1139"/>
      <c r="D71" s="1139"/>
      <c r="E71" s="1139"/>
      <c r="F71" s="1140"/>
      <c r="G71" s="1142"/>
      <c r="H71" s="1137"/>
      <c r="I71" s="1064">
        <f t="shared" si="13"/>
        <v>0</v>
      </c>
      <c r="J71" s="1137"/>
      <c r="K71" s="2149"/>
      <c r="L71" s="2156"/>
      <c r="M71" s="1142"/>
    </row>
    <row r="72" spans="1:13" ht="12.75">
      <c r="A72" s="1039" t="s">
        <v>665</v>
      </c>
      <c r="B72" s="1141" t="s">
        <v>63</v>
      </c>
      <c r="C72" s="1139"/>
      <c r="D72" s="1139"/>
      <c r="E72" s="1139"/>
      <c r="F72" s="1140"/>
      <c r="G72" s="1142"/>
      <c r="H72" s="1137"/>
      <c r="I72" s="1064">
        <f t="shared" si="13"/>
        <v>0</v>
      </c>
      <c r="J72" s="1137"/>
      <c r="K72" s="2149"/>
      <c r="L72" s="2156"/>
      <c r="M72" s="1142"/>
    </row>
    <row r="73" spans="1:13" ht="13.5" thickBot="1">
      <c r="A73" s="1072" t="s">
        <v>667</v>
      </c>
      <c r="B73" s="1143" t="s">
        <v>64</v>
      </c>
      <c r="C73" s="1139"/>
      <c r="D73" s="1139"/>
      <c r="E73" s="1139"/>
      <c r="F73" s="1140"/>
      <c r="G73" s="1144"/>
      <c r="H73" s="1145"/>
      <c r="I73" s="1055">
        <f t="shared" si="13"/>
        <v>0</v>
      </c>
      <c r="J73" s="1145"/>
      <c r="K73" s="2150"/>
      <c r="L73" s="2156"/>
      <c r="M73" s="2052"/>
    </row>
    <row r="74" spans="1:13" s="1130" customFormat="1" ht="13.5" thickBot="1">
      <c r="A74" s="1022" t="s">
        <v>669</v>
      </c>
      <c r="B74" s="1146" t="s">
        <v>65</v>
      </c>
      <c r="C74" s="1147">
        <f aca="true" t="shared" si="14" ref="C74:H74">SUM(C75:C80)</f>
        <v>938494</v>
      </c>
      <c r="D74" s="1147">
        <f t="shared" si="14"/>
        <v>0</v>
      </c>
      <c r="E74" s="1147">
        <f t="shared" si="14"/>
        <v>4421537</v>
      </c>
      <c r="F74" s="1148">
        <f t="shared" si="14"/>
        <v>4576869</v>
      </c>
      <c r="G74" s="1148">
        <f t="shared" si="14"/>
        <v>4576869</v>
      </c>
      <c r="H74" s="1148">
        <f t="shared" si="14"/>
        <v>8890</v>
      </c>
      <c r="I74" s="12">
        <f t="shared" si="13"/>
        <v>4585759</v>
      </c>
      <c r="J74" s="1149" t="e">
        <f>SUM(J75:J80)</f>
        <v>#REF!</v>
      </c>
      <c r="K74" s="2151" t="e">
        <f>J74/I74</f>
        <v>#REF!</v>
      </c>
      <c r="L74" s="1158">
        <f>SUM(L75:L80)</f>
        <v>0</v>
      </c>
      <c r="M74" s="1148">
        <f>SUM(M75:M80)</f>
        <v>0</v>
      </c>
    </row>
    <row r="75" spans="1:13" ht="25.5">
      <c r="A75" s="1032" t="s">
        <v>671</v>
      </c>
      <c r="B75" s="1150" t="s">
        <v>75</v>
      </c>
      <c r="C75" s="1151">
        <v>792245</v>
      </c>
      <c r="D75" s="1151"/>
      <c r="E75" s="1151">
        <v>4167901</v>
      </c>
      <c r="F75" s="1152">
        <f>'[9]fejlesztés'!D129+'[9]Bevjcsössz'!E62</f>
        <v>4251489</v>
      </c>
      <c r="G75" s="1152">
        <f>'[9]Bevjcsössz'!F62+'[9]Polghivössz'!E80</f>
        <v>4251489</v>
      </c>
      <c r="H75" s="1152">
        <f>'[9]Bevjcsössz'!G62+'[9]Polghivössz'!F80</f>
        <v>8890</v>
      </c>
      <c r="I75" s="34">
        <f t="shared" si="13"/>
        <v>4260379</v>
      </c>
      <c r="J75" s="1153">
        <f>'[9]Bevjcsössz'!I62+'[9]Polghivössz'!H80</f>
        <v>0</v>
      </c>
      <c r="K75" s="2152">
        <f>J75/I75</f>
        <v>0</v>
      </c>
      <c r="L75" s="1868"/>
      <c r="M75" s="1152"/>
    </row>
    <row r="76" spans="1:13" ht="25.5">
      <c r="A76" s="1032" t="s">
        <v>672</v>
      </c>
      <c r="B76" s="1154" t="s">
        <v>692</v>
      </c>
      <c r="C76" s="1045">
        <v>52817</v>
      </c>
      <c r="D76" s="1045"/>
      <c r="E76" s="1045">
        <v>28770</v>
      </c>
      <c r="F76" s="1043">
        <f>'[9]FEJL2003'!H87</f>
        <v>20700</v>
      </c>
      <c r="G76" s="1043">
        <f>'[9]FEJL2003'!I87</f>
        <v>20700</v>
      </c>
      <c r="H76" s="1043">
        <f>'[9]FEJL2003'!J87</f>
        <v>0</v>
      </c>
      <c r="I76" s="4">
        <f t="shared" si="13"/>
        <v>20700</v>
      </c>
      <c r="J76" s="1043" t="e">
        <f>'[9]FEJL2003'!#REF!</f>
        <v>#REF!</v>
      </c>
      <c r="K76" s="2152" t="e">
        <f>J76/I76</f>
        <v>#REF!</v>
      </c>
      <c r="L76" s="1155">
        <f>'[9]fejlesztés'!J140+'[9]fejlesztés'!J187+'[9]fejlesztés'!J147</f>
        <v>0</v>
      </c>
      <c r="M76" s="1043">
        <f>'[9]fejlesztés'!K140+'[9]fejlesztés'!K187+'[9]fejlesztés'!K147</f>
        <v>0</v>
      </c>
    </row>
    <row r="77" spans="1:13" ht="25.5">
      <c r="A77" s="1032" t="s">
        <v>674</v>
      </c>
      <c r="B77" s="1154" t="s">
        <v>693</v>
      </c>
      <c r="C77" s="1045"/>
      <c r="D77" s="1045"/>
      <c r="E77" s="1045">
        <v>20000</v>
      </c>
      <c r="F77" s="1043">
        <f>'[9]FEJL2003'!H93</f>
        <v>0</v>
      </c>
      <c r="G77" s="1043"/>
      <c r="H77" s="1043"/>
      <c r="I77" s="1064">
        <f t="shared" si="13"/>
        <v>0</v>
      </c>
      <c r="J77" s="1137"/>
      <c r="K77" s="2149"/>
      <c r="L77" s="1155"/>
      <c r="M77" s="1043"/>
    </row>
    <row r="78" spans="1:13" ht="12.75">
      <c r="A78" s="1032"/>
      <c r="B78" s="1154" t="s">
        <v>80</v>
      </c>
      <c r="C78" s="1045"/>
      <c r="D78" s="1045"/>
      <c r="E78" s="1045"/>
      <c r="F78" s="1043"/>
      <c r="G78" s="1155"/>
      <c r="H78" s="1156"/>
      <c r="I78" s="1064"/>
      <c r="J78" s="1137"/>
      <c r="K78" s="2149"/>
      <c r="L78" s="1155"/>
      <c r="M78" s="1043"/>
    </row>
    <row r="79" spans="1:13" ht="12.75">
      <c r="A79" s="1032" t="s">
        <v>699</v>
      </c>
      <c r="B79" s="1154" t="s">
        <v>81</v>
      </c>
      <c r="C79" s="1045">
        <v>85067</v>
      </c>
      <c r="D79" s="1045"/>
      <c r="E79" s="1045">
        <v>204866</v>
      </c>
      <c r="F79" s="1043">
        <f>'[9]fejlesztés'!D187+'[9]Bevjcsössz'!E64</f>
        <v>109050</v>
      </c>
      <c r="G79" s="4">
        <f>'[9]Bevjcsössz'!F64+'[9]Polghivössz'!E81</f>
        <v>109050</v>
      </c>
      <c r="H79" s="4">
        <f>'[9]Bevjcsössz'!G64+'[9]Polghivössz'!F81</f>
        <v>0</v>
      </c>
      <c r="I79" s="4">
        <f>SUM(G79:H79)</f>
        <v>109050</v>
      </c>
      <c r="J79" s="1137">
        <f>'[9]Bevjcsössz'!I64+'[9]Polghivössz'!H81</f>
        <v>0</v>
      </c>
      <c r="K79" s="2149">
        <f>J79/I79</f>
        <v>0</v>
      </c>
      <c r="L79" s="1155">
        <f>'[9]fejlesztés'!J129+'[9]Bevjcsössz'!K64</f>
        <v>0</v>
      </c>
      <c r="M79" s="1043">
        <f>'[9]fejlesztés'!K129+'[9]Bevjcsössz'!L64</f>
        <v>0</v>
      </c>
    </row>
    <row r="80" spans="1:13" ht="13.5" thickBot="1">
      <c r="A80" s="1072" t="s">
        <v>701</v>
      </c>
      <c r="B80" s="1157" t="s">
        <v>82</v>
      </c>
      <c r="C80" s="1139">
        <v>8365</v>
      </c>
      <c r="D80" s="1139"/>
      <c r="E80" s="1139"/>
      <c r="F80" s="1140">
        <f>'[9]FEJL2003'!H105</f>
        <v>195630</v>
      </c>
      <c r="G80" s="1140">
        <f>'[9]FEJL2003'!I105</f>
        <v>195630</v>
      </c>
      <c r="H80" s="1140">
        <f>'[9]FEJL2003'!J107</f>
        <v>0</v>
      </c>
      <c r="I80" s="16">
        <f>SUM(G80:H80)</f>
        <v>195630</v>
      </c>
      <c r="J80" s="16">
        <f>'[9]FEJL2003'!L34</f>
        <v>0</v>
      </c>
      <c r="K80" s="2150"/>
      <c r="L80" s="2157"/>
      <c r="M80" s="1140"/>
    </row>
    <row r="81" spans="1:13" s="1130" customFormat="1" ht="13.5" thickBot="1">
      <c r="A81" s="1022" t="s">
        <v>703</v>
      </c>
      <c r="B81" s="1146" t="s">
        <v>83</v>
      </c>
      <c r="C81" s="1147">
        <f aca="true" t="shared" si="15" ref="C81:H81">SUM(C82:C86)</f>
        <v>302780</v>
      </c>
      <c r="D81" s="1147">
        <f t="shared" si="15"/>
        <v>0</v>
      </c>
      <c r="E81" s="1147">
        <f t="shared" si="15"/>
        <v>318175</v>
      </c>
      <c r="F81" s="1148">
        <f t="shared" si="15"/>
        <v>307805</v>
      </c>
      <c r="G81" s="1148">
        <f t="shared" si="15"/>
        <v>307805</v>
      </c>
      <c r="H81" s="1148">
        <f t="shared" si="15"/>
        <v>10181</v>
      </c>
      <c r="I81" s="12">
        <f>SUM(G81:H81)</f>
        <v>317986</v>
      </c>
      <c r="J81" s="1109">
        <f>SUM(J82:J86)</f>
        <v>0</v>
      </c>
      <c r="K81" s="2151">
        <f>J81/I81</f>
        <v>0</v>
      </c>
      <c r="L81" s="1158">
        <f>SUM(L82:L86)</f>
        <v>6800</v>
      </c>
      <c r="M81" s="1148">
        <f>SUM(M82:M86)</f>
        <v>0</v>
      </c>
    </row>
    <row r="82" spans="1:13" ht="25.5">
      <c r="A82" s="1032" t="s">
        <v>705</v>
      </c>
      <c r="B82" s="1150" t="s">
        <v>680</v>
      </c>
      <c r="C82" s="1151">
        <v>97782</v>
      </c>
      <c r="D82" s="1151"/>
      <c r="E82" s="1151">
        <v>86305</v>
      </c>
      <c r="F82" s="1152">
        <f>'[9]Polghivössz'!D75</f>
        <v>96153</v>
      </c>
      <c r="G82" s="1152">
        <f>'[9]Bevjcsössz'!F57+'[9]Polghivössz'!E75</f>
        <v>96153</v>
      </c>
      <c r="H82" s="4">
        <f>'[9]Bevjcsössz'!G57+'[9]Polghivössz'!F75</f>
        <v>2521</v>
      </c>
      <c r="I82" s="34">
        <f>SUM(G82:H82)</f>
        <v>98674</v>
      </c>
      <c r="J82" s="1153">
        <f>'[9]Bevjcsössz'!I57+'[9]Polghivössz'!H75</f>
        <v>0</v>
      </c>
      <c r="K82" s="2152">
        <f>J82/I82</f>
        <v>0</v>
      </c>
      <c r="L82" s="1868">
        <f>'[9]Polghivössz'!K75</f>
        <v>0</v>
      </c>
      <c r="M82" s="1152">
        <f>'[9]Polghivössz'!L75</f>
        <v>0</v>
      </c>
    </row>
    <row r="83" spans="1:13" ht="25.5">
      <c r="A83" s="1032" t="s">
        <v>84</v>
      </c>
      <c r="B83" s="1154" t="s">
        <v>679</v>
      </c>
      <c r="C83" s="1045">
        <v>169008</v>
      </c>
      <c r="D83" s="1045"/>
      <c r="E83" s="1045">
        <v>198570</v>
      </c>
      <c r="F83" s="1043">
        <f>'[9]Polghivössz'!D76+'[9]Bevjcsössz'!E56</f>
        <v>178052</v>
      </c>
      <c r="G83" s="1153">
        <f>'[9]Bevjcsössz'!F56+'[9]Polghivössz'!E76</f>
        <v>178052</v>
      </c>
      <c r="H83" s="1153">
        <f>'[9]Bevjcsössz'!G56+'[9]Polghivössz'!F76</f>
        <v>7660</v>
      </c>
      <c r="I83" s="4">
        <f>SUM(G83:H83)</f>
        <v>185712</v>
      </c>
      <c r="J83" s="1153">
        <f>'[9]Bevjcsössz'!I56+'[9]Polghivössz'!H76</f>
        <v>0</v>
      </c>
      <c r="K83" s="2152">
        <f>J83/I83</f>
        <v>0</v>
      </c>
      <c r="L83" s="1155">
        <f>'[9]Polghivössz'!K76+'[9]Bevjcsössz'!K56</f>
        <v>6800</v>
      </c>
      <c r="M83" s="1043">
        <f>'[9]Polghivössz'!L76+'[9]Bevjcsössz'!L56</f>
        <v>0</v>
      </c>
    </row>
    <row r="84" spans="1:13" ht="12.75">
      <c r="A84" s="1032"/>
      <c r="B84" s="1154" t="s">
        <v>94</v>
      </c>
      <c r="C84" s="1045"/>
      <c r="D84" s="1045"/>
      <c r="E84" s="1045"/>
      <c r="F84" s="1043">
        <f>'[9]Polghivössz'!D77</f>
        <v>0</v>
      </c>
      <c r="G84" s="1142"/>
      <c r="H84" s="1137"/>
      <c r="I84" s="1064"/>
      <c r="J84" s="1137"/>
      <c r="K84" s="2149"/>
      <c r="L84" s="1155">
        <f>'[9]Polghivössz'!K77</f>
        <v>0</v>
      </c>
      <c r="M84" s="1043">
        <f>'[9]Polghivössz'!L77</f>
        <v>0</v>
      </c>
    </row>
    <row r="85" spans="1:13" ht="12.75">
      <c r="A85" s="1032" t="s">
        <v>707</v>
      </c>
      <c r="B85" s="1154" t="s">
        <v>677</v>
      </c>
      <c r="C85" s="1045">
        <v>35625</v>
      </c>
      <c r="D85" s="1045"/>
      <c r="E85" s="1045">
        <v>32700</v>
      </c>
      <c r="F85" s="1043">
        <f>'[9]Polghivössz'!D74+'[9]Bevjcsössz'!E59</f>
        <v>33000</v>
      </c>
      <c r="G85" s="1043">
        <f>'[9]Polghivössz'!E74+'[9]Bevjcsössz'!F59</f>
        <v>33000</v>
      </c>
      <c r="H85" s="1043">
        <f>'[9]Polghivössz'!F74+'[9]Bevjcsössz'!G59</f>
        <v>0</v>
      </c>
      <c r="I85" s="4">
        <f aca="true" t="shared" si="16" ref="I85:I100">SUM(G85:H85)</f>
        <v>33000</v>
      </c>
      <c r="J85" s="1043">
        <f>'[9]Polghivössz'!H74+'[9]Bevjcsössz'!I59</f>
        <v>0</v>
      </c>
      <c r="K85" s="2149">
        <f>J85/I85</f>
        <v>0</v>
      </c>
      <c r="L85" s="1155">
        <f>'[9]Polghivössz'!K74</f>
        <v>0</v>
      </c>
      <c r="M85" s="1043">
        <f>'[9]Polghivössz'!L74</f>
        <v>0</v>
      </c>
    </row>
    <row r="86" spans="1:13" ht="13.5" thickBot="1">
      <c r="A86" s="1072" t="s">
        <v>708</v>
      </c>
      <c r="B86" s="1157" t="s">
        <v>676</v>
      </c>
      <c r="C86" s="1139">
        <v>365</v>
      </c>
      <c r="D86" s="1139"/>
      <c r="E86" s="1139">
        <v>600</v>
      </c>
      <c r="F86" s="1140">
        <f>'[9]Bevjcsössz'!E60+'[9]Polghivössz'!D78</f>
        <v>600</v>
      </c>
      <c r="G86" s="1140">
        <f>'[9]Bevjcsössz'!F60+'[9]Polghivössz'!E78</f>
        <v>600</v>
      </c>
      <c r="H86" s="1043">
        <f>'[9]Bevjcsössz'!G60+'[9]Polghivössz'!F78</f>
        <v>0</v>
      </c>
      <c r="I86" s="16">
        <f t="shared" si="16"/>
        <v>600</v>
      </c>
      <c r="J86" s="1145">
        <f>'[9]Bevjcsössz'!I60+'[9]Polghivössz'!H78</f>
        <v>0</v>
      </c>
      <c r="K86" s="2150"/>
      <c r="L86" s="2157">
        <f>'[9]Bevjcsössz'!K60+'[9]Polghivössz'!K78</f>
        <v>0</v>
      </c>
      <c r="M86" s="1140">
        <f>'[9]Bevjcsössz'!L60+'[9]Polghivössz'!L78</f>
        <v>0</v>
      </c>
    </row>
    <row r="87" spans="1:13" s="1130" customFormat="1" ht="13.5" thickBot="1">
      <c r="A87" s="1022" t="s">
        <v>95</v>
      </c>
      <c r="B87" s="1146" t="s">
        <v>96</v>
      </c>
      <c r="C87" s="1147">
        <f aca="true" t="shared" si="17" ref="C87:H87">SUM(C88:C90)</f>
        <v>0</v>
      </c>
      <c r="D87" s="1147">
        <f t="shared" si="17"/>
        <v>73000</v>
      </c>
      <c r="E87" s="1147">
        <f t="shared" si="17"/>
        <v>437831</v>
      </c>
      <c r="F87" s="1148">
        <f t="shared" si="17"/>
        <v>259497</v>
      </c>
      <c r="G87" s="1148">
        <f t="shared" si="17"/>
        <v>259497</v>
      </c>
      <c r="H87" s="1108">
        <f t="shared" si="17"/>
        <v>94415</v>
      </c>
      <c r="I87" s="1158">
        <f t="shared" si="16"/>
        <v>353912</v>
      </c>
      <c r="J87" s="1109">
        <f>SUM(J88:J90)</f>
        <v>0</v>
      </c>
      <c r="K87" s="2151">
        <f>J87/I87</f>
        <v>0</v>
      </c>
      <c r="L87" s="1158">
        <f>SUM(L88:L90)</f>
        <v>0</v>
      </c>
      <c r="M87" s="1148">
        <f>SUM(M88:M90)</f>
        <v>0</v>
      </c>
    </row>
    <row r="88" spans="1:13" ht="12.75">
      <c r="A88" s="1032" t="s">
        <v>710</v>
      </c>
      <c r="B88" s="1150" t="s">
        <v>97</v>
      </c>
      <c r="C88" s="1151"/>
      <c r="D88" s="1151">
        <v>48000</v>
      </c>
      <c r="E88" s="1151">
        <v>75556</v>
      </c>
      <c r="F88" s="1152">
        <f>'[9]Polghivössz'!D84</f>
        <v>100000</v>
      </c>
      <c r="G88" s="1152">
        <f>'[9]Polghivössz'!E84</f>
        <v>100000</v>
      </c>
      <c r="H88" s="1152">
        <f>'[9]Polghivössz'!F84</f>
        <v>-10396</v>
      </c>
      <c r="I88" s="1159">
        <f t="shared" si="16"/>
        <v>89604</v>
      </c>
      <c r="J88" s="1153"/>
      <c r="K88" s="2152"/>
      <c r="L88" s="1868">
        <f>'[9]Polghivössz'!K84</f>
        <v>0</v>
      </c>
      <c r="M88" s="1152">
        <f>'[9]Polghivössz'!L84</f>
        <v>0</v>
      </c>
    </row>
    <row r="89" spans="1:13" ht="12.75">
      <c r="A89" s="1039" t="s">
        <v>711</v>
      </c>
      <c r="B89" s="1154" t="s">
        <v>98</v>
      </c>
      <c r="C89" s="1045"/>
      <c r="D89" s="1045">
        <v>25000</v>
      </c>
      <c r="E89" s="1045">
        <v>162275</v>
      </c>
      <c r="F89" s="1043">
        <f>'[9]Polghivössz'!D85</f>
        <v>159497</v>
      </c>
      <c r="G89" s="1043">
        <f>'[9]Polghivössz'!E85</f>
        <v>159497</v>
      </c>
      <c r="H89" s="1152">
        <f>'[9]Polghivössz'!F85</f>
        <v>19430</v>
      </c>
      <c r="I89" s="1160">
        <f t="shared" si="16"/>
        <v>178927</v>
      </c>
      <c r="J89" s="1137">
        <f>'[9]Polghivössz'!H85</f>
        <v>0</v>
      </c>
      <c r="K89" s="2149">
        <f>J89/I89</f>
        <v>0</v>
      </c>
      <c r="L89" s="1155">
        <f>'[9]Polghivössz'!K85</f>
        <v>0</v>
      </c>
      <c r="M89" s="1043">
        <f>'[9]Polghivössz'!L85</f>
        <v>0</v>
      </c>
    </row>
    <row r="90" spans="1:13" ht="13.5" thickBot="1">
      <c r="A90" s="1072" t="s">
        <v>713</v>
      </c>
      <c r="B90" s="1157" t="s">
        <v>99</v>
      </c>
      <c r="C90" s="1139"/>
      <c r="D90" s="1139"/>
      <c r="E90" s="1139">
        <v>200000</v>
      </c>
      <c r="F90" s="1140">
        <f>'[9]fejlesztés'!D218</f>
        <v>0</v>
      </c>
      <c r="G90" s="1140">
        <f>'[9]fejlesztés'!E218</f>
        <v>0</v>
      </c>
      <c r="H90" s="1140">
        <f>'[9]fejlesztés'!F218</f>
        <v>85381</v>
      </c>
      <c r="I90" s="1055">
        <f t="shared" si="16"/>
        <v>85381</v>
      </c>
      <c r="J90" s="1145"/>
      <c r="K90" s="2150"/>
      <c r="L90" s="2156"/>
      <c r="M90" s="2052"/>
    </row>
    <row r="91" spans="1:13" s="1130" customFormat="1" ht="13.5" thickBot="1">
      <c r="A91" s="1022" t="s">
        <v>715</v>
      </c>
      <c r="B91" s="1146" t="s">
        <v>100</v>
      </c>
      <c r="C91" s="1161"/>
      <c r="D91" s="1161">
        <v>42947</v>
      </c>
      <c r="E91" s="1161">
        <v>4000</v>
      </c>
      <c r="F91" s="1162">
        <f>'[9]Egyébműk'!E94+'[9]fejlesztés'!D208</f>
        <v>7321</v>
      </c>
      <c r="G91" s="1162">
        <f>'[9]Egyébműk'!F94+'[9]fejlesztés'!E208</f>
        <v>7321</v>
      </c>
      <c r="H91" s="1162">
        <f>'[9]Egyébműk'!G94+'[9]fejlesztés'!F254</f>
        <v>0</v>
      </c>
      <c r="I91" s="1162">
        <f t="shared" si="16"/>
        <v>7321</v>
      </c>
      <c r="J91" s="1162" t="e">
        <f>'[9]Egyébműk'!I94+'[9]fejlesztés'!#REF!</f>
        <v>#REF!</v>
      </c>
      <c r="K91" s="2151" t="e">
        <f>J91/I91</f>
        <v>#REF!</v>
      </c>
      <c r="L91" s="2158">
        <f>'[9]Egyébműk'!K94+'[9]fejlesztés'!J188</f>
        <v>0</v>
      </c>
      <c r="M91" s="1162">
        <f>'[9]Egyébműk'!L94+'[9]fejlesztés'!K188</f>
        <v>0</v>
      </c>
    </row>
    <row r="92" spans="1:13" s="1130" customFormat="1" ht="13.5" thickBot="1">
      <c r="A92" s="1022" t="s">
        <v>717</v>
      </c>
      <c r="B92" s="1146" t="s">
        <v>101</v>
      </c>
      <c r="C92" s="1147">
        <v>22500</v>
      </c>
      <c r="D92" s="1147">
        <f>D93</f>
        <v>0</v>
      </c>
      <c r="E92" s="1147">
        <v>18500</v>
      </c>
      <c r="F92" s="1148">
        <f>SUM(F93+F94)</f>
        <v>14500</v>
      </c>
      <c r="G92" s="1148">
        <f>SUM(G93+G94)</f>
        <v>14500</v>
      </c>
      <c r="H92" s="1149">
        <f>SUM(H93+H94)</f>
        <v>0</v>
      </c>
      <c r="I92" s="1086">
        <f t="shared" si="16"/>
        <v>14500</v>
      </c>
      <c r="J92" s="1149">
        <f>SUM(J93+J94)</f>
        <v>0</v>
      </c>
      <c r="K92" s="2154"/>
      <c r="L92" s="1109"/>
      <c r="M92" s="1108"/>
    </row>
    <row r="93" spans="1:13" ht="12.75">
      <c r="A93" s="1032" t="s">
        <v>719</v>
      </c>
      <c r="B93" s="1150" t="s">
        <v>102</v>
      </c>
      <c r="C93" s="1151"/>
      <c r="D93" s="1151"/>
      <c r="E93" s="1151"/>
      <c r="F93" s="1152"/>
      <c r="G93" s="1164"/>
      <c r="H93" s="1153"/>
      <c r="I93" s="1063">
        <f t="shared" si="16"/>
        <v>0</v>
      </c>
      <c r="J93" s="1153"/>
      <c r="K93" s="2152"/>
      <c r="L93" s="2162"/>
      <c r="M93" s="1164"/>
    </row>
    <row r="94" spans="1:13" ht="13.5" thickBot="1">
      <c r="A94" s="1072" t="s">
        <v>721</v>
      </c>
      <c r="B94" s="1157" t="s">
        <v>103</v>
      </c>
      <c r="C94" s="1139">
        <v>22500</v>
      </c>
      <c r="D94" s="1139"/>
      <c r="E94" s="1139">
        <v>18500</v>
      </c>
      <c r="F94" s="1140">
        <f>'[9]FEJL2003'!H95</f>
        <v>14500</v>
      </c>
      <c r="G94" s="1140">
        <f>'[9]FEJL2003'!I95</f>
        <v>14500</v>
      </c>
      <c r="H94" s="1140">
        <f>'[9]FEJL2003'!J95</f>
        <v>0</v>
      </c>
      <c r="I94" s="1055">
        <f t="shared" si="16"/>
        <v>14500</v>
      </c>
      <c r="J94" s="1145"/>
      <c r="K94" s="2150"/>
      <c r="L94" s="2156"/>
      <c r="M94" s="1142"/>
    </row>
    <row r="95" spans="1:13" s="1170" customFormat="1" ht="14.25" thickBot="1">
      <c r="A95" s="1165" t="s">
        <v>723</v>
      </c>
      <c r="B95" s="1166" t="s">
        <v>104</v>
      </c>
      <c r="C95" s="1167">
        <f aca="true" t="shared" si="18" ref="C95:H95">C66+C74+C81+C87+C91+C92</f>
        <v>3741879</v>
      </c>
      <c r="D95" s="1167">
        <f t="shared" si="18"/>
        <v>2372958</v>
      </c>
      <c r="E95" s="1167">
        <f t="shared" si="18"/>
        <v>8154083</v>
      </c>
      <c r="F95" s="1168">
        <f t="shared" si="18"/>
        <v>8086420</v>
      </c>
      <c r="G95" s="1168">
        <f t="shared" si="18"/>
        <v>8086420</v>
      </c>
      <c r="H95" s="1168">
        <f t="shared" si="18"/>
        <v>150567</v>
      </c>
      <c r="I95" s="1168">
        <f t="shared" si="16"/>
        <v>8236987</v>
      </c>
      <c r="J95" s="1169" t="e">
        <f>J66+J74+J81+J87+J91+J92</f>
        <v>#REF!</v>
      </c>
      <c r="K95" s="2151" t="e">
        <f>J95/I95</f>
        <v>#REF!</v>
      </c>
      <c r="L95" s="2159">
        <f>L66+L74+L81+L87+L91+L92</f>
        <v>570233</v>
      </c>
      <c r="M95" s="1168">
        <f>M66+M74+M81+M87+M91+M92</f>
        <v>28673</v>
      </c>
    </row>
    <row r="96" spans="1:13" ht="12.75">
      <c r="A96" s="1032" t="s">
        <v>725</v>
      </c>
      <c r="B96" s="1150" t="s">
        <v>105</v>
      </c>
      <c r="C96" s="1151"/>
      <c r="D96" s="1151">
        <v>50840</v>
      </c>
      <c r="E96" s="1151"/>
      <c r="F96" s="1152">
        <f>'[9]fejlesztés'!D221</f>
        <v>0</v>
      </c>
      <c r="G96" s="1152">
        <f>'[9]fejlesztés'!E221</f>
        <v>0</v>
      </c>
      <c r="H96" s="1152">
        <f>'[9]fejlesztés'!F224+'[9]fejlesztés'!F222+'[9]fejlesztés'!F223</f>
        <v>0</v>
      </c>
      <c r="I96" s="1152">
        <f t="shared" si="16"/>
        <v>0</v>
      </c>
      <c r="J96" s="1152">
        <f>'[9]fejlesztés'!H224+'[9]fejlesztés'!H222</f>
        <v>0</v>
      </c>
      <c r="K96" s="2152" t="e">
        <f>J96/I96</f>
        <v>#DIV/0!</v>
      </c>
      <c r="L96" s="1868">
        <f>'[9]fejlesztés'!J240</f>
        <v>0</v>
      </c>
      <c r="M96" s="1152">
        <f>'[9]fejlesztés'!J240</f>
        <v>0</v>
      </c>
    </row>
    <row r="97" spans="1:13" ht="24">
      <c r="A97" s="1039" t="s">
        <v>727</v>
      </c>
      <c r="B97" s="2261" t="s">
        <v>741</v>
      </c>
      <c r="C97" s="1045">
        <v>53513</v>
      </c>
      <c r="D97" s="1045">
        <v>40000</v>
      </c>
      <c r="E97" s="1045">
        <v>53717</v>
      </c>
      <c r="F97" s="1043">
        <f>'[9]Finanszírozás'!E98+'[9]Finanszírozás'!E102+'[9]fejlesztés'!D225</f>
        <v>56496</v>
      </c>
      <c r="G97" s="1137">
        <f>'[9]Finanszírozás'!F98+'[9]Finanszírozás'!F102+'[9]Finanszírozás'!F101</f>
        <v>56496</v>
      </c>
      <c r="H97" s="1137">
        <f>'[9]Finanszírozás'!G98+'[9]Finanszírozás'!G102+'[9]Finanszírozás'!G101</f>
        <v>21900</v>
      </c>
      <c r="I97" s="1064">
        <f t="shared" si="16"/>
        <v>78396</v>
      </c>
      <c r="J97" s="1137">
        <f>'[9]Finanszírozás'!I98</f>
        <v>0</v>
      </c>
      <c r="K97" s="2152">
        <f>J97/I97</f>
        <v>0</v>
      </c>
      <c r="L97" s="1155">
        <f>'[9]Finanszírozás'!K98</f>
        <v>0</v>
      </c>
      <c r="M97" s="1043">
        <f>'[9]Finanszírozás'!L98</f>
        <v>0</v>
      </c>
    </row>
    <row r="98" spans="1:13" ht="12.75">
      <c r="A98" s="1072" t="s">
        <v>729</v>
      </c>
      <c r="B98" s="1157" t="s">
        <v>525</v>
      </c>
      <c r="C98" s="1139"/>
      <c r="D98" s="1139"/>
      <c r="E98" s="1139"/>
      <c r="F98" s="1140"/>
      <c r="G98" s="1144"/>
      <c r="H98" s="1145">
        <f>'[9]Polghivössz'!F89</f>
        <v>0</v>
      </c>
      <c r="I98" s="1064">
        <f t="shared" si="16"/>
        <v>0</v>
      </c>
      <c r="J98" s="1145"/>
      <c r="K98" s="2150"/>
      <c r="L98" s="2157"/>
      <c r="M98" s="1140"/>
    </row>
    <row r="99" spans="1:13" ht="13.5" thickBot="1">
      <c r="A99" s="1072" t="s">
        <v>732</v>
      </c>
      <c r="B99" s="1157" t="s">
        <v>526</v>
      </c>
      <c r="C99" s="1139"/>
      <c r="D99" s="1139"/>
      <c r="E99" s="1139"/>
      <c r="F99" s="1140"/>
      <c r="G99" s="1144"/>
      <c r="H99" s="1145"/>
      <c r="I99" s="1055">
        <f t="shared" si="16"/>
        <v>0</v>
      </c>
      <c r="J99" s="1145"/>
      <c r="K99" s="2161"/>
      <c r="L99" s="2156"/>
      <c r="M99" s="1142"/>
    </row>
    <row r="100" spans="1:13" s="1130" customFormat="1" ht="16.5" thickBot="1">
      <c r="A100" s="1171" t="s">
        <v>732</v>
      </c>
      <c r="B100" s="1172" t="s">
        <v>106</v>
      </c>
      <c r="C100" s="1173">
        <f aca="true" t="shared" si="19" ref="C100:H100">SUM(C95:C99)</f>
        <v>3795392</v>
      </c>
      <c r="D100" s="1173">
        <f t="shared" si="19"/>
        <v>2463798</v>
      </c>
      <c r="E100" s="1173">
        <f t="shared" si="19"/>
        <v>8207800</v>
      </c>
      <c r="F100" s="1120">
        <f t="shared" si="19"/>
        <v>8142916</v>
      </c>
      <c r="G100" s="1120">
        <f t="shared" si="19"/>
        <v>8142916</v>
      </c>
      <c r="H100" s="1120">
        <f t="shared" si="19"/>
        <v>172467</v>
      </c>
      <c r="I100" s="1120">
        <f t="shared" si="16"/>
        <v>8315383</v>
      </c>
      <c r="J100" s="1174" t="e">
        <f>SUM(J95:J99)</f>
        <v>#REF!</v>
      </c>
      <c r="K100" s="2151" t="e">
        <f>J100/I100</f>
        <v>#REF!</v>
      </c>
      <c r="L100" s="2147">
        <f>SUM(L95:L99)</f>
        <v>570233</v>
      </c>
      <c r="M100" s="1120">
        <f>SUM(M95:M99)</f>
        <v>28673</v>
      </c>
    </row>
    <row r="102" ht="12.75">
      <c r="F102" s="2311">
        <f>F100-F60</f>
        <v>0</v>
      </c>
    </row>
  </sheetData>
  <sheetProtection/>
  <printOptions horizontalCentered="1"/>
  <pageMargins left="0.3937007874015748" right="0.3937007874015748" top="1.4960629921259843" bottom="0.5118110236220472" header="0.3937007874015748" footer="0.9055118110236221"/>
  <pageSetup firstPageNumber="3" useFirstPageNumber="1" horizontalDpi="600" verticalDpi="600" orientation="portrait" paperSize="9" scale="80" r:id="rId1"/>
  <headerFooter alignWithMargins="0">
    <oddHeader xml:space="preserve">&amp;L&amp;"MS Sans Serif,Dőlt"A Rendelet 2.sz. melléklet&amp;"MS Sans Serif,Normál"e&amp;C&amp;"Times New Roman CE,Normál"
BALASSAGYARMATÖNKORMÁNYZATÁNAK 2021. ÉVI KÖLTSÉGVETÉSÉNEK PÉNZÜGYI MÉRLEGE Ezer forintban&amp;R &amp;P                        </oddHeader>
  </headerFooter>
  <rowBreaks count="1" manualBreakCount="1">
    <brk id="6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1"/>
  <sheetViews>
    <sheetView zoomScalePageLayoutView="0" workbookViewId="0" topLeftCell="A1">
      <selection activeCell="O60" sqref="O60"/>
    </sheetView>
  </sheetViews>
  <sheetFormatPr defaultColWidth="9.140625" defaultRowHeight="12.75"/>
  <cols>
    <col min="1" max="1" width="10.00390625" style="246" customWidth="1"/>
    <col min="2" max="2" width="9.140625" style="246" customWidth="1"/>
    <col min="3" max="3" width="60.140625" style="246" customWidth="1"/>
    <col min="4" max="4" width="14.57421875" style="246" hidden="1" customWidth="1"/>
    <col min="5" max="5" width="10.7109375" style="246" customWidth="1"/>
    <col min="6" max="6" width="11.28125" style="246" hidden="1" customWidth="1"/>
    <col min="7" max="7" width="12.140625" style="246" hidden="1" customWidth="1"/>
    <col min="8" max="8" width="11.28125" style="246" hidden="1" customWidth="1"/>
    <col min="9" max="9" width="10.7109375" style="246" hidden="1" customWidth="1"/>
    <col min="10" max="10" width="9.140625" style="246" hidden="1" customWidth="1"/>
    <col min="11" max="16384" width="9.140625" style="246" customWidth="1"/>
  </cols>
  <sheetData>
    <row r="2" spans="1:9" ht="16.5" thickBot="1">
      <c r="A2" s="1" t="s">
        <v>309</v>
      </c>
      <c r="E2" s="36"/>
      <c r="G2" s="786" t="s">
        <v>303</v>
      </c>
      <c r="I2" s="264" t="s">
        <v>303</v>
      </c>
    </row>
    <row r="3" spans="1:11" ht="15.75">
      <c r="A3" s="37" t="s">
        <v>109</v>
      </c>
      <c r="B3" s="38"/>
      <c r="C3" s="39" t="s">
        <v>946</v>
      </c>
      <c r="D3" s="424"/>
      <c r="E3" s="40" t="s">
        <v>175</v>
      </c>
      <c r="F3" s="84"/>
      <c r="G3" s="84"/>
      <c r="H3" s="84"/>
      <c r="I3" s="84"/>
      <c r="J3" s="84"/>
      <c r="K3" s="84"/>
    </row>
    <row r="4" spans="1:11" ht="16.5" thickBot="1">
      <c r="A4" s="42" t="s">
        <v>111</v>
      </c>
      <c r="B4" s="43"/>
      <c r="C4" s="265" t="s">
        <v>290</v>
      </c>
      <c r="D4" s="369"/>
      <c r="E4" s="299" t="s">
        <v>312</v>
      </c>
      <c r="F4" s="84"/>
      <c r="G4" s="84"/>
      <c r="H4" s="84"/>
      <c r="I4" s="84"/>
      <c r="J4" s="84"/>
      <c r="K4" s="84"/>
    </row>
    <row r="5" spans="1:11" ht="15.75" thickBot="1">
      <c r="A5" s="45"/>
      <c r="B5" s="45"/>
      <c r="C5" s="45"/>
      <c r="D5" s="45"/>
      <c r="E5" s="46" t="s">
        <v>113</v>
      </c>
      <c r="F5" s="84"/>
      <c r="G5" s="84"/>
      <c r="H5" s="84"/>
      <c r="I5" s="84"/>
      <c r="J5" s="84"/>
      <c r="K5" s="84"/>
    </row>
    <row r="6" spans="1:12" ht="63">
      <c r="A6" s="266" t="s">
        <v>114</v>
      </c>
      <c r="B6" s="267" t="s">
        <v>115</v>
      </c>
      <c r="C6" s="49" t="s">
        <v>116</v>
      </c>
      <c r="D6" s="370" t="s">
        <v>506</v>
      </c>
      <c r="E6" s="50" t="s">
        <v>933</v>
      </c>
      <c r="F6" s="51" t="s">
        <v>872</v>
      </c>
      <c r="G6" s="301" t="s">
        <v>564</v>
      </c>
      <c r="H6" s="301" t="s">
        <v>646</v>
      </c>
      <c r="I6" s="301" t="s">
        <v>390</v>
      </c>
      <c r="J6" s="84"/>
      <c r="K6" s="47" t="s">
        <v>47</v>
      </c>
      <c r="L6" s="53" t="s">
        <v>48</v>
      </c>
    </row>
    <row r="7" spans="1:12" ht="15.75">
      <c r="A7" s="64"/>
      <c r="B7" s="65"/>
      <c r="C7" s="143" t="s">
        <v>118</v>
      </c>
      <c r="D7" s="425"/>
      <c r="E7" s="66"/>
      <c r="F7" s="269"/>
      <c r="G7" s="269"/>
      <c r="H7" s="269"/>
      <c r="I7" s="269"/>
      <c r="J7" s="84"/>
      <c r="K7" s="607"/>
      <c r="L7" s="361"/>
    </row>
    <row r="8" spans="1:12" ht="12.75">
      <c r="A8" s="64">
        <v>1</v>
      </c>
      <c r="B8" s="65"/>
      <c r="C8" s="5" t="s">
        <v>649</v>
      </c>
      <c r="D8" s="426"/>
      <c r="E8" s="66"/>
      <c r="F8" s="269"/>
      <c r="G8" s="269"/>
      <c r="H8" s="269"/>
      <c r="I8" s="269"/>
      <c r="J8" s="84"/>
      <c r="K8" s="607"/>
      <c r="L8" s="361"/>
    </row>
    <row r="9" spans="1:12" ht="12.75">
      <c r="A9" s="64"/>
      <c r="B9" s="65">
        <v>1</v>
      </c>
      <c r="C9" s="2" t="s">
        <v>686</v>
      </c>
      <c r="D9" s="427"/>
      <c r="E9" s="6"/>
      <c r="F9" s="6"/>
      <c r="G9" s="269"/>
      <c r="H9" s="269">
        <f aca="true" t="shared" si="0" ref="H9:H45">SUM(F9:G9)</f>
        <v>0</v>
      </c>
      <c r="I9" s="269"/>
      <c r="J9" s="84"/>
      <c r="K9" s="607"/>
      <c r="L9" s="361"/>
    </row>
    <row r="10" spans="1:12" ht="12.75">
      <c r="A10" s="64"/>
      <c r="B10" s="65">
        <v>2</v>
      </c>
      <c r="C10" s="2" t="s">
        <v>695</v>
      </c>
      <c r="D10" s="2"/>
      <c r="E10" s="248"/>
      <c r="F10" s="248"/>
      <c r="G10" s="271"/>
      <c r="H10" s="271">
        <f t="shared" si="0"/>
        <v>0</v>
      </c>
      <c r="I10" s="269"/>
      <c r="J10" s="84"/>
      <c r="K10" s="607"/>
      <c r="L10" s="361"/>
    </row>
    <row r="11" spans="1:12" ht="12.75">
      <c r="A11" s="64"/>
      <c r="B11" s="65">
        <v>3</v>
      </c>
      <c r="C11" s="2" t="s">
        <v>653</v>
      </c>
      <c r="D11" s="2"/>
      <c r="E11" s="248"/>
      <c r="F11" s="248"/>
      <c r="G11" s="271"/>
      <c r="H11" s="271">
        <f t="shared" si="0"/>
        <v>0</v>
      </c>
      <c r="I11" s="269"/>
      <c r="J11" s="84"/>
      <c r="K11" s="607"/>
      <c r="L11" s="361"/>
    </row>
    <row r="12" spans="1:12" ht="12.75">
      <c r="A12" s="64"/>
      <c r="B12" s="65">
        <v>4</v>
      </c>
      <c r="C12" s="2" t="s">
        <v>655</v>
      </c>
      <c r="D12" s="2"/>
      <c r="E12" s="248"/>
      <c r="F12" s="271"/>
      <c r="G12" s="271"/>
      <c r="H12" s="271">
        <f t="shared" si="0"/>
        <v>0</v>
      </c>
      <c r="I12" s="269"/>
      <c r="J12" s="84"/>
      <c r="K12" s="607"/>
      <c r="L12" s="361"/>
    </row>
    <row r="13" spans="1:12" ht="12.75">
      <c r="A13" s="64"/>
      <c r="B13" s="65">
        <v>5</v>
      </c>
      <c r="C13" s="2" t="s">
        <v>683</v>
      </c>
      <c r="D13" s="2"/>
      <c r="E13" s="248"/>
      <c r="F13" s="271"/>
      <c r="G13" s="271"/>
      <c r="H13" s="271">
        <f t="shared" si="0"/>
        <v>0</v>
      </c>
      <c r="I13" s="269"/>
      <c r="J13" s="84"/>
      <c r="K13" s="607"/>
      <c r="L13" s="361"/>
    </row>
    <row r="14" spans="1:12" ht="12.75">
      <c r="A14" s="64"/>
      <c r="B14" s="65"/>
      <c r="C14" s="5" t="s">
        <v>658</v>
      </c>
      <c r="D14" s="3">
        <f>SUM(D9:D13)</f>
        <v>0</v>
      </c>
      <c r="E14" s="248">
        <f>SUM(E9:E13)</f>
        <v>0</v>
      </c>
      <c r="F14" s="248">
        <f aca="true" t="shared" si="1" ref="F14:L14">SUM(F9:F13)</f>
        <v>0</v>
      </c>
      <c r="G14" s="248">
        <f t="shared" si="1"/>
        <v>0</v>
      </c>
      <c r="H14" s="248">
        <f t="shared" si="1"/>
        <v>0</v>
      </c>
      <c r="I14" s="248">
        <f t="shared" si="1"/>
        <v>0</v>
      </c>
      <c r="J14" s="248">
        <f t="shared" si="1"/>
        <v>0</v>
      </c>
      <c r="K14" s="248">
        <f t="shared" si="1"/>
        <v>0</v>
      </c>
      <c r="L14" s="248">
        <f t="shared" si="1"/>
        <v>0</v>
      </c>
    </row>
    <row r="15" spans="1:12" ht="13.5" thickBot="1">
      <c r="A15" s="69"/>
      <c r="B15" s="70">
        <v>7</v>
      </c>
      <c r="C15" s="19" t="s">
        <v>660</v>
      </c>
      <c r="D15" s="428"/>
      <c r="E15" s="71"/>
      <c r="F15" s="272"/>
      <c r="G15" s="272"/>
      <c r="H15" s="272">
        <f t="shared" si="0"/>
        <v>0</v>
      </c>
      <c r="I15" s="309"/>
      <c r="J15" s="84"/>
      <c r="K15" s="612"/>
      <c r="L15" s="466"/>
    </row>
    <row r="16" spans="1:12" ht="13.5" thickBot="1">
      <c r="A16" s="72"/>
      <c r="B16" s="73"/>
      <c r="C16" s="9" t="s">
        <v>119</v>
      </c>
      <c r="D16" s="10">
        <f>SUM(D14:D15)</f>
        <v>0</v>
      </c>
      <c r="E16" s="10">
        <f>SUM(E14:E15)</f>
        <v>0</v>
      </c>
      <c r="F16" s="10">
        <f aca="true" t="shared" si="2" ref="F16:L16">SUM(F14:F15)</f>
        <v>0</v>
      </c>
      <c r="G16" s="10">
        <f t="shared" si="2"/>
        <v>0</v>
      </c>
      <c r="H16" s="10">
        <f t="shared" si="2"/>
        <v>0</v>
      </c>
      <c r="I16" s="10">
        <f t="shared" si="2"/>
        <v>0</v>
      </c>
      <c r="J16" s="10">
        <f t="shared" si="2"/>
        <v>0</v>
      </c>
      <c r="K16" s="10">
        <f t="shared" si="2"/>
        <v>0</v>
      </c>
      <c r="L16" s="10">
        <f t="shared" si="2"/>
        <v>0</v>
      </c>
    </row>
    <row r="17" spans="1:12" ht="12.75">
      <c r="A17" s="75">
        <v>2</v>
      </c>
      <c r="B17" s="76"/>
      <c r="C17" s="77" t="s">
        <v>668</v>
      </c>
      <c r="D17" s="429"/>
      <c r="E17" s="86"/>
      <c r="F17" s="315"/>
      <c r="G17" s="315"/>
      <c r="H17" s="315">
        <f t="shared" si="0"/>
        <v>0</v>
      </c>
      <c r="I17" s="316"/>
      <c r="J17" s="84"/>
      <c r="K17" s="613"/>
      <c r="L17" s="365"/>
    </row>
    <row r="18" spans="1:12" ht="12.75">
      <c r="A18" s="64"/>
      <c r="B18" s="65"/>
      <c r="C18" s="2"/>
      <c r="D18" s="2"/>
      <c r="E18" s="248"/>
      <c r="F18" s="271"/>
      <c r="G18" s="271"/>
      <c r="H18" s="271">
        <f t="shared" si="0"/>
        <v>0</v>
      </c>
      <c r="I18" s="269"/>
      <c r="J18" s="84"/>
      <c r="K18" s="607"/>
      <c r="L18" s="361"/>
    </row>
    <row r="19" spans="1:12" ht="12.75">
      <c r="A19" s="64"/>
      <c r="B19" s="65">
        <v>1</v>
      </c>
      <c r="C19" s="2" t="s">
        <v>694</v>
      </c>
      <c r="D19" s="2"/>
      <c r="E19" s="248"/>
      <c r="F19" s="271"/>
      <c r="G19" s="271"/>
      <c r="H19" s="271">
        <f t="shared" si="0"/>
        <v>0</v>
      </c>
      <c r="I19" s="269"/>
      <c r="J19" s="84"/>
      <c r="K19" s="607"/>
      <c r="L19" s="361"/>
    </row>
    <row r="20" spans="1:12" ht="12.75">
      <c r="A20" s="64"/>
      <c r="B20" s="65">
        <v>2</v>
      </c>
      <c r="C20" s="2" t="s">
        <v>673</v>
      </c>
      <c r="D20" s="2"/>
      <c r="E20" s="248"/>
      <c r="F20" s="271"/>
      <c r="G20" s="271"/>
      <c r="H20" s="271">
        <f t="shared" si="0"/>
        <v>0</v>
      </c>
      <c r="I20" s="269"/>
      <c r="J20" s="84"/>
      <c r="K20" s="607"/>
      <c r="L20" s="361"/>
    </row>
    <row r="21" spans="1:12" ht="13.5" thickBot="1">
      <c r="A21" s="69"/>
      <c r="B21" s="70">
        <v>3</v>
      </c>
      <c r="C21" s="19" t="s">
        <v>684</v>
      </c>
      <c r="D21" s="7"/>
      <c r="E21" s="442"/>
      <c r="F21" s="271"/>
      <c r="G21" s="272"/>
      <c r="H21" s="272">
        <f t="shared" si="0"/>
        <v>0</v>
      </c>
      <c r="I21" s="309"/>
      <c r="J21" s="84"/>
      <c r="K21" s="612"/>
      <c r="L21" s="466"/>
    </row>
    <row r="22" spans="1:12" ht="13.5" thickBot="1">
      <c r="A22" s="72"/>
      <c r="B22" s="73"/>
      <c r="C22" s="9" t="s">
        <v>668</v>
      </c>
      <c r="D22" s="10">
        <f>SUM(D18:D21)</f>
        <v>0</v>
      </c>
      <c r="E22" s="10">
        <f>SUM(E18:E21)</f>
        <v>0</v>
      </c>
      <c r="F22" s="10">
        <f aca="true" t="shared" si="3" ref="F22:L22">SUM(F18:F21)</f>
        <v>0</v>
      </c>
      <c r="G22" s="10">
        <f t="shared" si="3"/>
        <v>0</v>
      </c>
      <c r="H22" s="10">
        <f t="shared" si="3"/>
        <v>0</v>
      </c>
      <c r="I22" s="10">
        <f t="shared" si="3"/>
        <v>0</v>
      </c>
      <c r="J22" s="10">
        <f t="shared" si="3"/>
        <v>0</v>
      </c>
      <c r="K22" s="10">
        <f t="shared" si="3"/>
        <v>0</v>
      </c>
      <c r="L22" s="10">
        <f t="shared" si="3"/>
        <v>0</v>
      </c>
    </row>
    <row r="23" spans="1:12" ht="12.75">
      <c r="A23" s="75">
        <v>3</v>
      </c>
      <c r="B23" s="76"/>
      <c r="C23" s="77" t="s">
        <v>291</v>
      </c>
      <c r="D23" s="429"/>
      <c r="E23" s="86"/>
      <c r="F23" s="315"/>
      <c r="G23" s="315"/>
      <c r="H23" s="315">
        <f t="shared" si="0"/>
        <v>0</v>
      </c>
      <c r="I23" s="316"/>
      <c r="J23" s="84"/>
      <c r="K23" s="613"/>
      <c r="L23" s="365"/>
    </row>
    <row r="24" spans="1:12" ht="12.75">
      <c r="A24" s="64"/>
      <c r="B24" s="65">
        <v>1</v>
      </c>
      <c r="C24" s="2" t="s">
        <v>216</v>
      </c>
      <c r="D24" s="2"/>
      <c r="E24" s="248">
        <v>8209</v>
      </c>
      <c r="F24" s="248"/>
      <c r="G24" s="271"/>
      <c r="H24" s="271">
        <f t="shared" si="0"/>
        <v>0</v>
      </c>
      <c r="I24" s="269"/>
      <c r="J24" s="84"/>
      <c r="K24" s="607"/>
      <c r="L24" s="361"/>
    </row>
    <row r="25" spans="1:12" ht="12.75">
      <c r="A25" s="64"/>
      <c r="B25" s="65">
        <v>2</v>
      </c>
      <c r="C25" s="2" t="s">
        <v>704</v>
      </c>
      <c r="D25" s="2"/>
      <c r="E25" s="248"/>
      <c r="F25" s="248"/>
      <c r="G25" s="271"/>
      <c r="H25" s="271">
        <f t="shared" si="0"/>
        <v>0</v>
      </c>
      <c r="I25" s="269"/>
      <c r="J25" s="84"/>
      <c r="K25" s="607"/>
      <c r="L25" s="361"/>
    </row>
    <row r="26" spans="1:12" ht="12.75">
      <c r="A26" s="64"/>
      <c r="B26" s="65">
        <v>3</v>
      </c>
      <c r="C26" s="2" t="s">
        <v>706</v>
      </c>
      <c r="D26" s="2"/>
      <c r="E26" s="248"/>
      <c r="F26" s="248"/>
      <c r="G26" s="271"/>
      <c r="H26" s="271">
        <f t="shared" si="0"/>
        <v>0</v>
      </c>
      <c r="I26" s="269"/>
      <c r="J26" s="84"/>
      <c r="K26" s="607"/>
      <c r="L26" s="361"/>
    </row>
    <row r="27" spans="1:12" ht="12.75">
      <c r="A27" s="64"/>
      <c r="B27" s="65">
        <v>5</v>
      </c>
      <c r="C27" s="2" t="s">
        <v>461</v>
      </c>
      <c r="D27" s="2">
        <v>42000</v>
      </c>
      <c r="E27" s="248">
        <v>62832</v>
      </c>
      <c r="F27" s="248"/>
      <c r="G27" s="271"/>
      <c r="H27" s="271">
        <f t="shared" si="0"/>
        <v>0</v>
      </c>
      <c r="I27" s="269"/>
      <c r="J27" s="84" t="s">
        <v>292</v>
      </c>
      <c r="K27" s="607"/>
      <c r="L27" s="361"/>
    </row>
    <row r="28" spans="1:12" ht="13.5" thickBot="1">
      <c r="A28" s="69"/>
      <c r="B28" s="70">
        <v>7</v>
      </c>
      <c r="C28" s="19" t="s">
        <v>682</v>
      </c>
      <c r="D28" s="7"/>
      <c r="E28" s="442"/>
      <c r="F28" s="271"/>
      <c r="G28" s="318"/>
      <c r="H28" s="318">
        <f t="shared" si="0"/>
        <v>0</v>
      </c>
      <c r="I28" s="319"/>
      <c r="J28" s="84"/>
      <c r="K28" s="612"/>
      <c r="L28" s="466"/>
    </row>
    <row r="29" spans="1:12" ht="13.5" thickBot="1">
      <c r="A29" s="72"/>
      <c r="B29" s="73"/>
      <c r="C29" s="9" t="s">
        <v>702</v>
      </c>
      <c r="D29" s="10">
        <f>SUM(D24:D28)</f>
        <v>42000</v>
      </c>
      <c r="E29" s="10">
        <f>SUM(E24:E28)</f>
        <v>71041</v>
      </c>
      <c r="F29" s="10">
        <f aca="true" t="shared" si="4" ref="F29:L29">SUM(F24:F28)</f>
        <v>0</v>
      </c>
      <c r="G29" s="10">
        <f t="shared" si="4"/>
        <v>0</v>
      </c>
      <c r="H29" s="10">
        <f t="shared" si="4"/>
        <v>0</v>
      </c>
      <c r="I29" s="10">
        <f t="shared" si="4"/>
        <v>0</v>
      </c>
      <c r="J29" s="10">
        <f t="shared" si="4"/>
        <v>0</v>
      </c>
      <c r="K29" s="10">
        <f t="shared" si="4"/>
        <v>0</v>
      </c>
      <c r="L29" s="10">
        <f t="shared" si="4"/>
        <v>0</v>
      </c>
    </row>
    <row r="30" spans="1:12" ht="12.75">
      <c r="A30" s="75">
        <v>4</v>
      </c>
      <c r="B30" s="76"/>
      <c r="C30" s="77" t="s">
        <v>714</v>
      </c>
      <c r="D30" s="429"/>
      <c r="E30" s="86"/>
      <c r="F30" s="315"/>
      <c r="G30" s="315"/>
      <c r="H30" s="315">
        <f t="shared" si="0"/>
        <v>0</v>
      </c>
      <c r="I30" s="316"/>
      <c r="J30" s="84"/>
      <c r="K30" s="613"/>
      <c r="L30" s="365"/>
    </row>
    <row r="31" spans="1:12" ht="12.75">
      <c r="A31" s="75"/>
      <c r="B31" s="76">
        <v>1</v>
      </c>
      <c r="C31" s="131" t="s">
        <v>519</v>
      </c>
      <c r="D31" s="429"/>
      <c r="E31" s="86"/>
      <c r="F31" s="341"/>
      <c r="G31" s="341"/>
      <c r="H31" s="341"/>
      <c r="I31" s="342"/>
      <c r="J31" s="84"/>
      <c r="K31" s="607"/>
      <c r="L31" s="361"/>
    </row>
    <row r="32" spans="1:12" ht="12.75">
      <c r="A32" s="75"/>
      <c r="B32" s="76">
        <v>2</v>
      </c>
      <c r="C32" s="131" t="s">
        <v>520</v>
      </c>
      <c r="D32" s="429"/>
      <c r="E32" s="86"/>
      <c r="F32" s="341"/>
      <c r="G32" s="341"/>
      <c r="H32" s="341"/>
      <c r="I32" s="342"/>
      <c r="J32" s="84"/>
      <c r="K32" s="607"/>
      <c r="L32" s="361"/>
    </row>
    <row r="33" spans="1:12" ht="12.75">
      <c r="A33" s="75"/>
      <c r="B33" s="76">
        <v>3</v>
      </c>
      <c r="C33" s="462" t="s">
        <v>518</v>
      </c>
      <c r="D33" s="429"/>
      <c r="E33" s="86">
        <f>SUM(E31:E32)</f>
        <v>0</v>
      </c>
      <c r="F33" s="341"/>
      <c r="G33" s="341"/>
      <c r="H33" s="341"/>
      <c r="I33" s="342"/>
      <c r="J33" s="84"/>
      <c r="K33" s="607"/>
      <c r="L33" s="361"/>
    </row>
    <row r="34" spans="1:12" ht="12.75">
      <c r="A34" s="64"/>
      <c r="B34" s="65">
        <v>4</v>
      </c>
      <c r="C34" s="2" t="s">
        <v>716</v>
      </c>
      <c r="D34" s="427"/>
      <c r="E34" s="6"/>
      <c r="F34" s="6"/>
      <c r="G34" s="271"/>
      <c r="H34" s="271">
        <f t="shared" si="0"/>
        <v>0</v>
      </c>
      <c r="I34" s="269"/>
      <c r="J34" s="84"/>
      <c r="K34" s="607"/>
      <c r="L34" s="361"/>
    </row>
    <row r="35" spans="1:12" ht="12.75">
      <c r="A35" s="64"/>
      <c r="B35" s="65">
        <v>5</v>
      </c>
      <c r="C35" s="2" t="s">
        <v>267</v>
      </c>
      <c r="D35" s="427"/>
      <c r="E35" s="6"/>
      <c r="F35" s="271"/>
      <c r="G35" s="271"/>
      <c r="H35" s="271">
        <f t="shared" si="0"/>
        <v>0</v>
      </c>
      <c r="I35" s="269"/>
      <c r="J35" s="84"/>
      <c r="K35" s="607"/>
      <c r="L35" s="361"/>
    </row>
    <row r="36" spans="1:12" ht="12.75">
      <c r="A36" s="64"/>
      <c r="B36" s="65">
        <v>6</v>
      </c>
      <c r="C36" s="2" t="s">
        <v>123</v>
      </c>
      <c r="D36" s="427"/>
      <c r="E36" s="6"/>
      <c r="F36" s="271"/>
      <c r="G36" s="271"/>
      <c r="H36" s="271">
        <f t="shared" si="0"/>
        <v>0</v>
      </c>
      <c r="I36" s="269"/>
      <c r="J36" s="84"/>
      <c r="K36" s="607"/>
      <c r="L36" s="361"/>
    </row>
    <row r="37" spans="1:12" ht="12.75">
      <c r="A37" s="64"/>
      <c r="B37" s="65">
        <v>7</v>
      </c>
      <c r="C37" s="2" t="s">
        <v>124</v>
      </c>
      <c r="D37" s="427"/>
      <c r="E37" s="6"/>
      <c r="F37" s="271"/>
      <c r="G37" s="271"/>
      <c r="H37" s="271">
        <f t="shared" si="0"/>
        <v>0</v>
      </c>
      <c r="I37" s="269"/>
      <c r="J37" s="84"/>
      <c r="K37" s="607"/>
      <c r="L37" s="361"/>
    </row>
    <row r="38" spans="1:12" ht="12.75">
      <c r="A38" s="64"/>
      <c r="B38" s="65"/>
      <c r="C38" s="87" t="s">
        <v>125</v>
      </c>
      <c r="D38" s="430"/>
      <c r="E38" s="88">
        <f>SUM(E36:E37)</f>
        <v>0</v>
      </c>
      <c r="F38" s="274">
        <v>0</v>
      </c>
      <c r="G38" s="274">
        <f>SUM(G36:G37)</f>
        <v>0</v>
      </c>
      <c r="H38" s="274">
        <f t="shared" si="0"/>
        <v>0</v>
      </c>
      <c r="I38" s="322">
        <f>SUM(I36:I37)</f>
        <v>0</v>
      </c>
      <c r="J38" s="84"/>
      <c r="K38" s="607"/>
      <c r="L38" s="361"/>
    </row>
    <row r="39" spans="1:12" ht="12.75">
      <c r="A39" s="64"/>
      <c r="B39" s="65">
        <v>8</v>
      </c>
      <c r="C39" s="2" t="s">
        <v>720</v>
      </c>
      <c r="D39" s="427"/>
      <c r="E39" s="88"/>
      <c r="F39" s="271"/>
      <c r="G39" s="271"/>
      <c r="H39" s="271">
        <f t="shared" si="0"/>
        <v>0</v>
      </c>
      <c r="I39" s="269"/>
      <c r="J39" s="84"/>
      <c r="K39" s="607"/>
      <c r="L39" s="361"/>
    </row>
    <row r="40" spans="1:12" ht="12.75">
      <c r="A40" s="64"/>
      <c r="B40" s="65"/>
      <c r="C40" s="5" t="s">
        <v>722</v>
      </c>
      <c r="D40" s="426"/>
      <c r="E40" s="6">
        <f>SUM(E38:E39)</f>
        <v>0</v>
      </c>
      <c r="F40" s="271">
        <v>0</v>
      </c>
      <c r="G40" s="271">
        <f>SUM(G38:G39)</f>
        <v>0</v>
      </c>
      <c r="H40" s="271">
        <f t="shared" si="0"/>
        <v>0</v>
      </c>
      <c r="I40" s="269">
        <f>SUM(I38:I39)</f>
        <v>0</v>
      </c>
      <c r="J40" s="84"/>
      <c r="K40" s="607"/>
      <c r="L40" s="361"/>
    </row>
    <row r="41" spans="1:12" ht="12.75">
      <c r="A41" s="64"/>
      <c r="B41" s="65">
        <v>9</v>
      </c>
      <c r="C41" s="2" t="s">
        <v>724</v>
      </c>
      <c r="D41" s="427"/>
      <c r="E41" s="6"/>
      <c r="F41" s="271"/>
      <c r="G41" s="271"/>
      <c r="H41" s="271">
        <f t="shared" si="0"/>
        <v>0</v>
      </c>
      <c r="I41" s="269"/>
      <c r="J41" s="84"/>
      <c r="K41" s="607"/>
      <c r="L41" s="361"/>
    </row>
    <row r="42" spans="1:12" ht="12.75">
      <c r="A42" s="64"/>
      <c r="B42" s="65"/>
      <c r="C42" s="87" t="s">
        <v>126</v>
      </c>
      <c r="D42" s="430"/>
      <c r="E42" s="88">
        <f>E34+E35+E40+E41</f>
        <v>0</v>
      </c>
      <c r="F42" s="274">
        <f>F34+F35+F40+F41</f>
        <v>0</v>
      </c>
      <c r="G42" s="274">
        <f>G34+G35+G40+G41</f>
        <v>0</v>
      </c>
      <c r="H42" s="274">
        <f t="shared" si="0"/>
        <v>0</v>
      </c>
      <c r="I42" s="322">
        <f>I34+I35+I40+I41</f>
        <v>0</v>
      </c>
      <c r="J42" s="84"/>
      <c r="K42" s="607"/>
      <c r="L42" s="361"/>
    </row>
    <row r="43" spans="1:12" ht="12.75">
      <c r="A43" s="64"/>
      <c r="B43" s="65">
        <v>10</v>
      </c>
      <c r="C43" s="2" t="s">
        <v>728</v>
      </c>
      <c r="D43" s="427"/>
      <c r="E43" s="6"/>
      <c r="F43" s="271"/>
      <c r="G43" s="271"/>
      <c r="H43" s="271">
        <f t="shared" si="0"/>
        <v>0</v>
      </c>
      <c r="I43" s="269"/>
      <c r="J43" s="84"/>
      <c r="K43" s="607"/>
      <c r="L43" s="361"/>
    </row>
    <row r="44" spans="1:12" ht="12.75">
      <c r="A44" s="64"/>
      <c r="B44" s="65">
        <v>11</v>
      </c>
      <c r="C44" s="2" t="s">
        <v>730</v>
      </c>
      <c r="D44" s="2"/>
      <c r="E44" s="248"/>
      <c r="F44" s="248"/>
      <c r="G44" s="271"/>
      <c r="H44" s="271">
        <f t="shared" si="0"/>
        <v>0</v>
      </c>
      <c r="I44" s="269"/>
      <c r="J44" s="84"/>
      <c r="K44" s="607"/>
      <c r="L44" s="361"/>
    </row>
    <row r="45" spans="1:12" ht="12.75">
      <c r="A45" s="64"/>
      <c r="B45" s="65">
        <v>12</v>
      </c>
      <c r="C45" s="2" t="s">
        <v>733</v>
      </c>
      <c r="D45" s="2"/>
      <c r="E45" s="248"/>
      <c r="F45" s="271"/>
      <c r="G45" s="271"/>
      <c r="H45" s="271">
        <f t="shared" si="0"/>
        <v>0</v>
      </c>
      <c r="I45" s="269"/>
      <c r="J45" s="84"/>
      <c r="K45" s="607"/>
      <c r="L45" s="361"/>
    </row>
    <row r="46" spans="1:12" ht="13.5" thickBot="1">
      <c r="A46" s="69"/>
      <c r="B46" s="70"/>
      <c r="C46" s="89" t="s">
        <v>735</v>
      </c>
      <c r="D46" s="431"/>
      <c r="E46" s="90">
        <f>SUM(E44:E45)</f>
        <v>0</v>
      </c>
      <c r="F46" s="90">
        <f aca="true" t="shared" si="5" ref="F46:L46">SUM(F44:F45)</f>
        <v>0</v>
      </c>
      <c r="G46" s="90">
        <f t="shared" si="5"/>
        <v>0</v>
      </c>
      <c r="H46" s="90">
        <f t="shared" si="5"/>
        <v>0</v>
      </c>
      <c r="I46" s="90">
        <f t="shared" si="5"/>
        <v>0</v>
      </c>
      <c r="J46" s="90">
        <f t="shared" si="5"/>
        <v>0</v>
      </c>
      <c r="K46" s="90">
        <f t="shared" si="5"/>
        <v>0</v>
      </c>
      <c r="L46" s="90">
        <f t="shared" si="5"/>
        <v>0</v>
      </c>
    </row>
    <row r="47" spans="1:12" ht="13.5" thickBot="1">
      <c r="A47" s="72"/>
      <c r="B47" s="73"/>
      <c r="C47" s="9" t="s">
        <v>714</v>
      </c>
      <c r="D47" s="10">
        <f>D42+D43+D46</f>
        <v>0</v>
      </c>
      <c r="E47" s="10">
        <f>E33+E42+E43+E46</f>
        <v>0</v>
      </c>
      <c r="F47" s="10">
        <f aca="true" t="shared" si="6" ref="F47:L47">F33+F42+F43+F46</f>
        <v>0</v>
      </c>
      <c r="G47" s="10">
        <f t="shared" si="6"/>
        <v>0</v>
      </c>
      <c r="H47" s="10">
        <f t="shared" si="6"/>
        <v>0</v>
      </c>
      <c r="I47" s="10">
        <f t="shared" si="6"/>
        <v>0</v>
      </c>
      <c r="J47" s="10">
        <f t="shared" si="6"/>
        <v>0</v>
      </c>
      <c r="K47" s="10">
        <f t="shared" si="6"/>
        <v>0</v>
      </c>
      <c r="L47" s="10">
        <f t="shared" si="6"/>
        <v>0</v>
      </c>
    </row>
    <row r="48" spans="1:12" ht="12.75">
      <c r="A48" s="75"/>
      <c r="B48" s="76"/>
      <c r="C48" s="131"/>
      <c r="D48" s="432"/>
      <c r="E48" s="86"/>
      <c r="F48" s="315"/>
      <c r="G48" s="315"/>
      <c r="H48" s="315"/>
      <c r="I48" s="316"/>
      <c r="J48" s="84"/>
      <c r="K48" s="614"/>
      <c r="L48" s="359"/>
    </row>
    <row r="49" spans="1:12" ht="16.5" thickBot="1">
      <c r="A49" s="277"/>
      <c r="B49" s="278"/>
      <c r="C49" s="279" t="s">
        <v>268</v>
      </c>
      <c r="D49" s="298">
        <f>D16+D22+D29+D47</f>
        <v>42000</v>
      </c>
      <c r="E49" s="298">
        <f>E16+E22+E29+E47</f>
        <v>71041</v>
      </c>
      <c r="F49" s="298">
        <f aca="true" t="shared" si="7" ref="F49:L49">F16+F22+F29+F47</f>
        <v>0</v>
      </c>
      <c r="G49" s="298">
        <f t="shared" si="7"/>
        <v>0</v>
      </c>
      <c r="H49" s="298">
        <f t="shared" si="7"/>
        <v>0</v>
      </c>
      <c r="I49" s="298">
        <f t="shared" si="7"/>
        <v>0</v>
      </c>
      <c r="J49" s="298">
        <f t="shared" si="7"/>
        <v>0</v>
      </c>
      <c r="K49" s="298">
        <f t="shared" si="7"/>
        <v>0</v>
      </c>
      <c r="L49" s="298">
        <f t="shared" si="7"/>
        <v>0</v>
      </c>
    </row>
    <row r="50" spans="1:12" ht="16.5" thickBot="1">
      <c r="A50" s="281"/>
      <c r="B50" s="282"/>
      <c r="C50" s="283" t="s">
        <v>130</v>
      </c>
      <c r="D50" s="373"/>
      <c r="E50" s="284"/>
      <c r="F50" s="285"/>
      <c r="G50" s="285"/>
      <c r="H50" s="285"/>
      <c r="I50" s="329"/>
      <c r="J50" s="84"/>
      <c r="K50" s="487"/>
      <c r="L50" s="366"/>
    </row>
    <row r="51" spans="1:12" ht="13.5" thickBot="1">
      <c r="A51" s="287">
        <v>5</v>
      </c>
      <c r="B51" s="288"/>
      <c r="C51" s="154" t="s">
        <v>269</v>
      </c>
      <c r="D51" s="155">
        <f>SUM(D52:D54)</f>
        <v>42000</v>
      </c>
      <c r="E51" s="155">
        <f>SUM(E52:E54)</f>
        <v>70787</v>
      </c>
      <c r="F51" s="155">
        <f aca="true" t="shared" si="8" ref="F51:L51">SUM(F52:F54)</f>
        <v>72439</v>
      </c>
      <c r="G51" s="155">
        <f t="shared" si="8"/>
        <v>72439</v>
      </c>
      <c r="H51" s="155">
        <f t="shared" si="8"/>
        <v>144878</v>
      </c>
      <c r="I51" s="155">
        <f t="shared" si="8"/>
        <v>0</v>
      </c>
      <c r="J51" s="155">
        <f t="shared" si="8"/>
        <v>0</v>
      </c>
      <c r="K51" s="155">
        <f t="shared" si="8"/>
        <v>0</v>
      </c>
      <c r="L51" s="155">
        <f t="shared" si="8"/>
        <v>0</v>
      </c>
    </row>
    <row r="52" spans="1:12" ht="12.75">
      <c r="A52" s="289"/>
      <c r="B52" s="290">
        <v>1</v>
      </c>
      <c r="C52" s="291" t="s">
        <v>58</v>
      </c>
      <c r="D52" s="433">
        <v>28870</v>
      </c>
      <c r="E52" s="334">
        <v>51339</v>
      </c>
      <c r="F52" s="334">
        <v>52427</v>
      </c>
      <c r="G52" s="315">
        <v>52427</v>
      </c>
      <c r="H52" s="315">
        <f aca="true" t="shared" si="9" ref="H52:H64">SUM(F52:G52)</f>
        <v>104854</v>
      </c>
      <c r="I52" s="316"/>
      <c r="J52" s="84"/>
      <c r="K52" s="614"/>
      <c r="L52" s="359"/>
    </row>
    <row r="53" spans="1:12" ht="12.75">
      <c r="A53" s="250"/>
      <c r="B53" s="251">
        <v>2</v>
      </c>
      <c r="C53" s="262" t="s">
        <v>29</v>
      </c>
      <c r="D53" s="433">
        <v>7526</v>
      </c>
      <c r="E53" s="334">
        <v>8055</v>
      </c>
      <c r="F53" s="334">
        <v>10197</v>
      </c>
      <c r="G53" s="271">
        <v>10197</v>
      </c>
      <c r="H53" s="271">
        <f t="shared" si="9"/>
        <v>20394</v>
      </c>
      <c r="I53" s="269"/>
      <c r="J53" s="84"/>
      <c r="K53" s="607"/>
      <c r="L53" s="361"/>
    </row>
    <row r="54" spans="1:12" ht="13.5" thickBot="1">
      <c r="A54" s="250"/>
      <c r="B54" s="251">
        <v>3</v>
      </c>
      <c r="C54" s="262" t="s">
        <v>60</v>
      </c>
      <c r="D54" s="433">
        <v>5604</v>
      </c>
      <c r="E54" s="334">
        <v>11393</v>
      </c>
      <c r="F54" s="334">
        <v>9815</v>
      </c>
      <c r="G54" s="271">
        <v>9815</v>
      </c>
      <c r="H54" s="271">
        <f t="shared" si="9"/>
        <v>19630</v>
      </c>
      <c r="I54" s="269"/>
      <c r="J54" s="84"/>
      <c r="K54" s="615"/>
      <c r="L54" s="358"/>
    </row>
    <row r="55" spans="1:12" ht="12.75">
      <c r="A55" s="337">
        <v>6</v>
      </c>
      <c r="B55" s="354"/>
      <c r="C55" s="355" t="s">
        <v>270</v>
      </c>
      <c r="D55" s="340">
        <f>SUM(D56:D60)</f>
        <v>0</v>
      </c>
      <c r="E55" s="340">
        <f>SUM(E56:E60)</f>
        <v>0</v>
      </c>
      <c r="F55" s="340">
        <f aca="true" t="shared" si="10" ref="F55:L55">SUM(F56:F60)</f>
        <v>0</v>
      </c>
      <c r="G55" s="340">
        <f t="shared" si="10"/>
        <v>0</v>
      </c>
      <c r="H55" s="340">
        <f t="shared" si="10"/>
        <v>0</v>
      </c>
      <c r="I55" s="340">
        <f t="shared" si="10"/>
        <v>0</v>
      </c>
      <c r="J55" s="340">
        <f t="shared" si="10"/>
        <v>0</v>
      </c>
      <c r="K55" s="340">
        <f t="shared" si="10"/>
        <v>0</v>
      </c>
      <c r="L55" s="340">
        <f t="shared" si="10"/>
        <v>0</v>
      </c>
    </row>
    <row r="56" spans="1:12" ht="12.75">
      <c r="A56" s="250"/>
      <c r="B56" s="357">
        <v>1</v>
      </c>
      <c r="C56" s="262" t="s">
        <v>679</v>
      </c>
      <c r="D56" s="433"/>
      <c r="E56" s="334"/>
      <c r="F56" s="271"/>
      <c r="G56" s="364"/>
      <c r="H56" s="364">
        <f t="shared" si="9"/>
        <v>0</v>
      </c>
      <c r="I56" s="363"/>
      <c r="J56" s="84"/>
      <c r="K56" s="607"/>
      <c r="L56" s="361"/>
    </row>
    <row r="57" spans="1:12" ht="12.75">
      <c r="A57" s="289"/>
      <c r="B57" s="290">
        <v>2</v>
      </c>
      <c r="C57" s="291" t="s">
        <v>680</v>
      </c>
      <c r="D57" s="433"/>
      <c r="E57" s="334"/>
      <c r="F57" s="271"/>
      <c r="G57" s="364"/>
      <c r="H57" s="364">
        <f t="shared" si="9"/>
        <v>0</v>
      </c>
      <c r="I57" s="365"/>
      <c r="K57" s="609"/>
      <c r="L57" s="361"/>
    </row>
    <row r="58" spans="1:12" ht="12.75">
      <c r="A58" s="289"/>
      <c r="B58" s="290">
        <v>3</v>
      </c>
      <c r="C58" s="55" t="s">
        <v>271</v>
      </c>
      <c r="D58" s="450"/>
      <c r="E58" s="334"/>
      <c r="F58" s="271"/>
      <c r="G58" s="364"/>
      <c r="H58" s="364">
        <f t="shared" si="9"/>
        <v>0</v>
      </c>
      <c r="I58" s="365"/>
      <c r="J58" s="671"/>
      <c r="K58" s="609"/>
      <c r="L58" s="361"/>
    </row>
    <row r="59" spans="1:12" ht="12.75">
      <c r="A59" s="292"/>
      <c r="B59" s="293">
        <v>4</v>
      </c>
      <c r="C59" s="193" t="s">
        <v>678</v>
      </c>
      <c r="D59" s="435"/>
      <c r="E59" s="334"/>
      <c r="F59" s="341"/>
      <c r="G59" s="360"/>
      <c r="H59" s="360"/>
      <c r="I59" s="366"/>
      <c r="K59" s="669"/>
      <c r="L59" s="366"/>
    </row>
    <row r="60" spans="1:12" ht="13.5" thickBot="1">
      <c r="A60" s="294"/>
      <c r="B60" s="295">
        <v>5</v>
      </c>
      <c r="C60" s="296" t="s">
        <v>675</v>
      </c>
      <c r="D60" s="434"/>
      <c r="E60" s="334"/>
      <c r="F60" s="334"/>
      <c r="G60" s="334"/>
      <c r="H60" s="334"/>
      <c r="I60" s="334">
        <f>SUM(I61:I63)</f>
        <v>0</v>
      </c>
      <c r="K60" s="608"/>
      <c r="L60" s="358"/>
    </row>
    <row r="61" spans="1:12" ht="13.5" thickBot="1">
      <c r="A61" s="287">
        <v>7</v>
      </c>
      <c r="B61" s="288"/>
      <c r="C61" s="154" t="s">
        <v>272</v>
      </c>
      <c r="D61" s="155">
        <f>SUM(D62:D64)</f>
        <v>0</v>
      </c>
      <c r="E61" s="155">
        <f>SUM(E62:E64)</f>
        <v>254</v>
      </c>
      <c r="F61" s="155">
        <f aca="true" t="shared" si="11" ref="F61:L61">SUM(F62:F64)</f>
        <v>0</v>
      </c>
      <c r="G61" s="155">
        <f t="shared" si="11"/>
        <v>0</v>
      </c>
      <c r="H61" s="155">
        <f t="shared" si="11"/>
        <v>0</v>
      </c>
      <c r="I61" s="155">
        <f t="shared" si="11"/>
        <v>0</v>
      </c>
      <c r="J61" s="155">
        <f t="shared" si="11"/>
        <v>0</v>
      </c>
      <c r="K61" s="155">
        <f t="shared" si="11"/>
        <v>0</v>
      </c>
      <c r="L61" s="155">
        <f t="shared" si="11"/>
        <v>0</v>
      </c>
    </row>
    <row r="62" spans="1:12" ht="12.75">
      <c r="A62" s="289"/>
      <c r="B62" s="290">
        <v>1</v>
      </c>
      <c r="C62" s="291" t="s">
        <v>136</v>
      </c>
      <c r="D62" s="433"/>
      <c r="E62" s="334">
        <v>254</v>
      </c>
      <c r="F62" s="334"/>
      <c r="G62" s="315"/>
      <c r="H62" s="315">
        <f t="shared" si="9"/>
        <v>0</v>
      </c>
      <c r="I62" s="359"/>
      <c r="K62" s="616"/>
      <c r="L62" s="365"/>
    </row>
    <row r="63" spans="1:12" ht="13.5" thickBot="1">
      <c r="A63" s="292"/>
      <c r="B63" s="293">
        <v>2</v>
      </c>
      <c r="C63" s="193" t="s">
        <v>170</v>
      </c>
      <c r="D63" s="434"/>
      <c r="E63" s="464"/>
      <c r="F63" s="271"/>
      <c r="G63" s="271"/>
      <c r="H63" s="271"/>
      <c r="I63" s="673"/>
      <c r="K63" s="669"/>
      <c r="L63" s="366"/>
    </row>
    <row r="64" spans="1:12" ht="13.5" thickBot="1">
      <c r="A64" s="252"/>
      <c r="B64" s="253">
        <v>3</v>
      </c>
      <c r="C64" s="467" t="s">
        <v>137</v>
      </c>
      <c r="D64" s="468"/>
      <c r="E64" s="469"/>
      <c r="F64" s="713"/>
      <c r="G64" s="714"/>
      <c r="H64" s="714">
        <f t="shared" si="9"/>
        <v>0</v>
      </c>
      <c r="I64" s="673"/>
      <c r="K64" s="608"/>
      <c r="L64" s="358"/>
    </row>
    <row r="65" spans="1:12" ht="13.5" thickBot="1">
      <c r="A65" s="472">
        <v>8</v>
      </c>
      <c r="B65" s="473"/>
      <c r="C65" s="184" t="s">
        <v>524</v>
      </c>
      <c r="D65" s="474"/>
      <c r="E65" s="475">
        <f>SUM(E66:E67)</f>
        <v>0</v>
      </c>
      <c r="F65" s="475">
        <f aca="true" t="shared" si="12" ref="F65:L65">SUM(F66:F67)</f>
        <v>0</v>
      </c>
      <c r="G65" s="475">
        <f t="shared" si="12"/>
        <v>0</v>
      </c>
      <c r="H65" s="475">
        <f t="shared" si="12"/>
        <v>0</v>
      </c>
      <c r="I65" s="475">
        <f t="shared" si="12"/>
        <v>0</v>
      </c>
      <c r="J65" s="475">
        <f t="shared" si="12"/>
        <v>0</v>
      </c>
      <c r="K65" s="475">
        <f t="shared" si="12"/>
        <v>0</v>
      </c>
      <c r="L65" s="475">
        <f t="shared" si="12"/>
        <v>0</v>
      </c>
    </row>
    <row r="66" spans="1:12" ht="12.75">
      <c r="A66" s="292"/>
      <c r="B66" s="293">
        <v>1</v>
      </c>
      <c r="C66" s="193" t="s">
        <v>525</v>
      </c>
      <c r="D66" s="482"/>
      <c r="E66" s="483"/>
      <c r="F66" s="318"/>
      <c r="G66" s="465"/>
      <c r="H66" s="465"/>
      <c r="I66" s="466"/>
      <c r="K66" s="616"/>
      <c r="L66" s="365"/>
    </row>
    <row r="67" spans="1:12" ht="12.75">
      <c r="A67" s="294"/>
      <c r="B67" s="295">
        <v>2</v>
      </c>
      <c r="C67" s="176" t="s">
        <v>526</v>
      </c>
      <c r="D67" s="434"/>
      <c r="E67" s="464"/>
      <c r="F67" s="318"/>
      <c r="G67" s="465"/>
      <c r="H67" s="465"/>
      <c r="I67" s="466"/>
      <c r="K67" s="609"/>
      <c r="L67" s="361"/>
    </row>
    <row r="68" spans="1:12" ht="16.5" thickBot="1">
      <c r="A68" s="277"/>
      <c r="B68" s="278"/>
      <c r="C68" s="279" t="s">
        <v>273</v>
      </c>
      <c r="D68" s="298">
        <f>D51+D55+D61</f>
        <v>42000</v>
      </c>
      <c r="E68" s="298">
        <f>E51+E55+E61+E65</f>
        <v>71041</v>
      </c>
      <c r="F68" s="298">
        <f aca="true" t="shared" si="13" ref="F68:L68">F51+F55+F61+F65</f>
        <v>72439</v>
      </c>
      <c r="G68" s="298">
        <f t="shared" si="13"/>
        <v>72439</v>
      </c>
      <c r="H68" s="298">
        <f t="shared" si="13"/>
        <v>144878</v>
      </c>
      <c r="I68" s="298">
        <f t="shared" si="13"/>
        <v>0</v>
      </c>
      <c r="J68" s="298">
        <f t="shared" si="13"/>
        <v>0</v>
      </c>
      <c r="K68" s="298">
        <f t="shared" si="13"/>
        <v>0</v>
      </c>
      <c r="L68" s="298">
        <f t="shared" si="13"/>
        <v>0</v>
      </c>
    </row>
    <row r="69" ht="12.75">
      <c r="G69" s="297">
        <f>G49-G68</f>
        <v>-72439</v>
      </c>
    </row>
    <row r="70" spans="1:5" ht="16.5" hidden="1" thickBot="1">
      <c r="A70" s="107" t="s">
        <v>274</v>
      </c>
      <c r="B70" s="108"/>
      <c r="C70" s="109"/>
      <c r="D70" s="254"/>
      <c r="E70" s="362">
        <v>14.5</v>
      </c>
    </row>
    <row r="71" ht="12.75">
      <c r="E71" s="297">
        <f>E49-E68</f>
        <v>0</v>
      </c>
    </row>
  </sheetData>
  <sheetProtection/>
  <printOptions horizontalCentered="1"/>
  <pageMargins left="0.5905511811023623" right="0.5905511811023623" top="0.7874015748031497" bottom="0.7874015748031497" header="0" footer="0"/>
  <pageSetup firstPageNumber="31" useFirstPageNumber="1" fitToHeight="1" fitToWidth="1" horizontalDpi="600" verticalDpi="600" orientation="portrait" paperSize="9" scale="76" r:id="rId1"/>
  <headerFooter alignWithMargins="0">
    <oddHeader>&amp;R&amp;P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PageLayoutView="0" workbookViewId="0" topLeftCell="A31">
      <selection activeCell="E76" sqref="E76"/>
    </sheetView>
  </sheetViews>
  <sheetFormatPr defaultColWidth="9.140625" defaultRowHeight="12.75"/>
  <cols>
    <col min="1" max="1" width="10.00390625" style="246" customWidth="1"/>
    <col min="2" max="2" width="9.140625" style="246" customWidth="1"/>
    <col min="3" max="3" width="61.00390625" style="246" customWidth="1"/>
    <col min="4" max="4" width="14.57421875" style="246" hidden="1" customWidth="1"/>
    <col min="5" max="5" width="10.7109375" style="246" customWidth="1"/>
    <col min="6" max="6" width="11.28125" style="246" hidden="1" customWidth="1"/>
    <col min="7" max="7" width="12.140625" style="246" hidden="1" customWidth="1"/>
    <col min="8" max="8" width="11.28125" style="246" hidden="1" customWidth="1"/>
    <col min="9" max="9" width="10.7109375" style="246" hidden="1" customWidth="1"/>
    <col min="10" max="10" width="9.140625" style="246" hidden="1" customWidth="1"/>
    <col min="11" max="16384" width="9.140625" style="246" customWidth="1"/>
  </cols>
  <sheetData>
    <row r="1" ht="12.75">
      <c r="C1" s="769"/>
    </row>
    <row r="2" spans="1:9" ht="16.5" thickBot="1">
      <c r="A2" s="1" t="s">
        <v>313</v>
      </c>
      <c r="E2" s="36"/>
      <c r="G2" s="786" t="s">
        <v>306</v>
      </c>
      <c r="I2" s="264" t="s">
        <v>310</v>
      </c>
    </row>
    <row r="3" spans="1:11" ht="15.75">
      <c r="A3" s="37" t="s">
        <v>109</v>
      </c>
      <c r="B3" s="38"/>
      <c r="C3" s="39" t="s">
        <v>946</v>
      </c>
      <c r="D3" s="424"/>
      <c r="E3" s="40" t="s">
        <v>175</v>
      </c>
      <c r="F3" s="84"/>
      <c r="G3" s="84"/>
      <c r="H3" s="84"/>
      <c r="I3" s="84"/>
      <c r="J3" s="84"/>
      <c r="K3" s="84"/>
    </row>
    <row r="4" spans="1:11" ht="16.5" thickBot="1">
      <c r="A4" s="42" t="s">
        <v>111</v>
      </c>
      <c r="B4" s="43"/>
      <c r="C4" s="265" t="s">
        <v>307</v>
      </c>
      <c r="D4" s="369"/>
      <c r="E4" s="299" t="s">
        <v>315</v>
      </c>
      <c r="F4" s="84"/>
      <c r="G4" s="84"/>
      <c r="H4" s="84"/>
      <c r="I4" s="84"/>
      <c r="J4" s="84"/>
      <c r="K4" s="84"/>
    </row>
    <row r="5" spans="1:11" ht="15.75" thickBot="1">
      <c r="A5" s="45"/>
      <c r="B5" s="45"/>
      <c r="C5" s="45"/>
      <c r="D5" s="45"/>
      <c r="E5" s="46" t="s">
        <v>113</v>
      </c>
      <c r="F5" s="84"/>
      <c r="G5" s="84"/>
      <c r="H5" s="84"/>
      <c r="I5" s="84"/>
      <c r="J5" s="84"/>
      <c r="K5" s="84"/>
    </row>
    <row r="6" spans="1:12" ht="63">
      <c r="A6" s="266" t="s">
        <v>114</v>
      </c>
      <c r="B6" s="267" t="s">
        <v>115</v>
      </c>
      <c r="C6" s="49" t="s">
        <v>116</v>
      </c>
      <c r="D6" s="370" t="s">
        <v>506</v>
      </c>
      <c r="E6" s="50" t="s">
        <v>933</v>
      </c>
      <c r="F6" s="51" t="s">
        <v>872</v>
      </c>
      <c r="G6" s="301" t="s">
        <v>564</v>
      </c>
      <c r="H6" s="301" t="s">
        <v>646</v>
      </c>
      <c r="I6" s="301" t="s">
        <v>390</v>
      </c>
      <c r="J6" s="84"/>
      <c r="K6" s="47" t="s">
        <v>47</v>
      </c>
      <c r="L6" s="53" t="s">
        <v>48</v>
      </c>
    </row>
    <row r="7" spans="1:12" ht="15.75">
      <c r="A7" s="64"/>
      <c r="B7" s="65"/>
      <c r="C7" s="143" t="s">
        <v>118</v>
      </c>
      <c r="D7" s="425"/>
      <c r="E7" s="66"/>
      <c r="F7" s="269"/>
      <c r="G7" s="269"/>
      <c r="H7" s="269"/>
      <c r="I7" s="269"/>
      <c r="J7" s="84"/>
      <c r="K7" s="607"/>
      <c r="L7" s="361"/>
    </row>
    <row r="8" spans="1:12" ht="12.75">
      <c r="A8" s="64">
        <v>1</v>
      </c>
      <c r="B8" s="65"/>
      <c r="C8" s="5" t="s">
        <v>649</v>
      </c>
      <c r="D8" s="426"/>
      <c r="E8" s="66"/>
      <c r="F8" s="269"/>
      <c r="G8" s="269"/>
      <c r="H8" s="269"/>
      <c r="I8" s="269"/>
      <c r="J8" s="84"/>
      <c r="K8" s="607"/>
      <c r="L8" s="361"/>
    </row>
    <row r="9" spans="1:12" ht="12.75">
      <c r="A9" s="64"/>
      <c r="B9" s="65">
        <v>1</v>
      </c>
      <c r="C9" s="2" t="s">
        <v>686</v>
      </c>
      <c r="D9" s="427"/>
      <c r="E9" s="6"/>
      <c r="F9" s="6"/>
      <c r="G9" s="269"/>
      <c r="H9" s="269">
        <f aca="true" t="shared" si="0" ref="H9:H45">SUM(F9:G9)</f>
        <v>0</v>
      </c>
      <c r="I9" s="269"/>
      <c r="J9" s="84"/>
      <c r="K9" s="607"/>
      <c r="L9" s="361"/>
    </row>
    <row r="10" spans="1:12" ht="12.75">
      <c r="A10" s="64"/>
      <c r="B10" s="65">
        <v>2</v>
      </c>
      <c r="C10" s="2" t="s">
        <v>695</v>
      </c>
      <c r="D10" s="2">
        <v>11589</v>
      </c>
      <c r="E10" s="248">
        <v>11261</v>
      </c>
      <c r="F10" s="248"/>
      <c r="G10" s="271"/>
      <c r="H10" s="271">
        <f t="shared" si="0"/>
        <v>0</v>
      </c>
      <c r="I10" s="269"/>
      <c r="J10" s="84"/>
      <c r="K10" s="607"/>
      <c r="L10" s="361"/>
    </row>
    <row r="11" spans="1:12" ht="12.75">
      <c r="A11" s="64"/>
      <c r="B11" s="65">
        <v>3</v>
      </c>
      <c r="C11" s="2" t="s">
        <v>653</v>
      </c>
      <c r="D11" s="2">
        <v>1206</v>
      </c>
      <c r="E11" s="248">
        <v>1239</v>
      </c>
      <c r="F11" s="248"/>
      <c r="G11" s="271"/>
      <c r="H11" s="271">
        <f t="shared" si="0"/>
        <v>0</v>
      </c>
      <c r="I11" s="269"/>
      <c r="J11" s="84"/>
      <c r="K11" s="607"/>
      <c r="L11" s="361"/>
    </row>
    <row r="12" spans="1:12" ht="12.75">
      <c r="A12" s="64"/>
      <c r="B12" s="65">
        <v>4</v>
      </c>
      <c r="C12" s="2" t="s">
        <v>655</v>
      </c>
      <c r="D12" s="2"/>
      <c r="E12" s="248"/>
      <c r="F12" s="271"/>
      <c r="G12" s="271"/>
      <c r="H12" s="271">
        <f t="shared" si="0"/>
        <v>0</v>
      </c>
      <c r="I12" s="269"/>
      <c r="J12" s="84"/>
      <c r="K12" s="607"/>
      <c r="L12" s="361"/>
    </row>
    <row r="13" spans="1:12" ht="12.75">
      <c r="A13" s="64"/>
      <c r="B13" s="65">
        <v>5</v>
      </c>
      <c r="C13" s="2" t="s">
        <v>683</v>
      </c>
      <c r="D13" s="2"/>
      <c r="E13" s="248"/>
      <c r="F13" s="271"/>
      <c r="G13" s="271"/>
      <c r="H13" s="271">
        <f t="shared" si="0"/>
        <v>0</v>
      </c>
      <c r="I13" s="269"/>
      <c r="J13" s="84"/>
      <c r="K13" s="607"/>
      <c r="L13" s="361"/>
    </row>
    <row r="14" spans="1:12" ht="12.75">
      <c r="A14" s="64"/>
      <c r="B14" s="65"/>
      <c r="C14" s="5" t="s">
        <v>658</v>
      </c>
      <c r="D14" s="3">
        <f>SUM(D9:D13)</f>
        <v>12795</v>
      </c>
      <c r="E14" s="248">
        <f>SUM(E9:E13)</f>
        <v>12500</v>
      </c>
      <c r="F14" s="248">
        <f aca="true" t="shared" si="1" ref="F14:L14">SUM(F9:F13)</f>
        <v>0</v>
      </c>
      <c r="G14" s="248">
        <f t="shared" si="1"/>
        <v>0</v>
      </c>
      <c r="H14" s="248">
        <f t="shared" si="1"/>
        <v>0</v>
      </c>
      <c r="I14" s="248">
        <f t="shared" si="1"/>
        <v>0</v>
      </c>
      <c r="J14" s="248">
        <f t="shared" si="1"/>
        <v>0</v>
      </c>
      <c r="K14" s="248">
        <f t="shared" si="1"/>
        <v>0</v>
      </c>
      <c r="L14" s="248">
        <f t="shared" si="1"/>
        <v>0</v>
      </c>
    </row>
    <row r="15" spans="1:12" ht="13.5" thickBot="1">
      <c r="A15" s="69"/>
      <c r="B15" s="70">
        <v>7</v>
      </c>
      <c r="C15" s="19" t="s">
        <v>660</v>
      </c>
      <c r="D15" s="428"/>
      <c r="E15" s="71"/>
      <c r="F15" s="272"/>
      <c r="G15" s="272"/>
      <c r="H15" s="272">
        <f t="shared" si="0"/>
        <v>0</v>
      </c>
      <c r="I15" s="309"/>
      <c r="J15" s="84"/>
      <c r="K15" s="612"/>
      <c r="L15" s="466"/>
    </row>
    <row r="16" spans="1:12" ht="13.5" thickBot="1">
      <c r="A16" s="72"/>
      <c r="B16" s="73"/>
      <c r="C16" s="9" t="s">
        <v>119</v>
      </c>
      <c r="D16" s="10">
        <f>SUM(D14:D15)</f>
        <v>12795</v>
      </c>
      <c r="E16" s="10">
        <f>SUM(E14:E15)</f>
        <v>12500</v>
      </c>
      <c r="F16" s="10">
        <f aca="true" t="shared" si="2" ref="F16:L16">SUM(F14:F15)</f>
        <v>0</v>
      </c>
      <c r="G16" s="10">
        <f t="shared" si="2"/>
        <v>0</v>
      </c>
      <c r="H16" s="10">
        <f t="shared" si="2"/>
        <v>0</v>
      </c>
      <c r="I16" s="10">
        <f t="shared" si="2"/>
        <v>0</v>
      </c>
      <c r="J16" s="10">
        <f t="shared" si="2"/>
        <v>0</v>
      </c>
      <c r="K16" s="10">
        <f t="shared" si="2"/>
        <v>0</v>
      </c>
      <c r="L16" s="10">
        <f t="shared" si="2"/>
        <v>0</v>
      </c>
    </row>
    <row r="17" spans="1:12" ht="12.75">
      <c r="A17" s="75">
        <v>2</v>
      </c>
      <c r="B17" s="76"/>
      <c r="C17" s="77" t="s">
        <v>668</v>
      </c>
      <c r="D17" s="429"/>
      <c r="E17" s="86"/>
      <c r="F17" s="315"/>
      <c r="G17" s="315"/>
      <c r="H17" s="315">
        <f t="shared" si="0"/>
        <v>0</v>
      </c>
      <c r="I17" s="316"/>
      <c r="J17" s="84"/>
      <c r="K17" s="613"/>
      <c r="L17" s="365"/>
    </row>
    <row r="18" spans="1:12" ht="12.75">
      <c r="A18" s="64"/>
      <c r="B18" s="65"/>
      <c r="C18" s="2"/>
      <c r="D18" s="2"/>
      <c r="E18" s="248"/>
      <c r="F18" s="271"/>
      <c r="G18" s="271"/>
      <c r="H18" s="271">
        <f t="shared" si="0"/>
        <v>0</v>
      </c>
      <c r="I18" s="269"/>
      <c r="J18" s="84"/>
      <c r="K18" s="607"/>
      <c r="L18" s="361"/>
    </row>
    <row r="19" spans="1:12" ht="12.75">
      <c r="A19" s="64"/>
      <c r="B19" s="65">
        <v>1</v>
      </c>
      <c r="C19" s="2" t="s">
        <v>694</v>
      </c>
      <c r="D19" s="2"/>
      <c r="E19" s="248"/>
      <c r="F19" s="271"/>
      <c r="G19" s="271"/>
      <c r="H19" s="271">
        <f t="shared" si="0"/>
        <v>0</v>
      </c>
      <c r="I19" s="269"/>
      <c r="J19" s="84"/>
      <c r="K19" s="607"/>
      <c r="L19" s="361"/>
    </row>
    <row r="20" spans="1:12" ht="12.75">
      <c r="A20" s="64"/>
      <c r="B20" s="65">
        <v>2</v>
      </c>
      <c r="C20" s="2" t="s">
        <v>673</v>
      </c>
      <c r="D20" s="2"/>
      <c r="E20" s="248"/>
      <c r="F20" s="271"/>
      <c r="G20" s="271"/>
      <c r="H20" s="271">
        <f t="shared" si="0"/>
        <v>0</v>
      </c>
      <c r="I20" s="269"/>
      <c r="J20" s="84"/>
      <c r="K20" s="607"/>
      <c r="L20" s="361"/>
    </row>
    <row r="21" spans="1:12" ht="13.5" thickBot="1">
      <c r="A21" s="69"/>
      <c r="B21" s="70">
        <v>3</v>
      </c>
      <c r="C21" s="19" t="s">
        <v>684</v>
      </c>
      <c r="D21" s="7"/>
      <c r="E21" s="442"/>
      <c r="F21" s="271"/>
      <c r="G21" s="272"/>
      <c r="H21" s="272">
        <f t="shared" si="0"/>
        <v>0</v>
      </c>
      <c r="I21" s="309"/>
      <c r="J21" s="84"/>
      <c r="K21" s="612"/>
      <c r="L21" s="466"/>
    </row>
    <row r="22" spans="1:12" ht="13.5" thickBot="1">
      <c r="A22" s="72"/>
      <c r="B22" s="73"/>
      <c r="C22" s="9" t="s">
        <v>668</v>
      </c>
      <c r="D22" s="10">
        <f>SUM(D18:D21)</f>
        <v>0</v>
      </c>
      <c r="E22" s="10">
        <f>SUM(E18:E21)</f>
        <v>0</v>
      </c>
      <c r="F22" s="10">
        <f aca="true" t="shared" si="3" ref="F22:L22">SUM(F18:F21)</f>
        <v>0</v>
      </c>
      <c r="G22" s="10">
        <f t="shared" si="3"/>
        <v>0</v>
      </c>
      <c r="H22" s="10">
        <f t="shared" si="3"/>
        <v>0</v>
      </c>
      <c r="I22" s="10">
        <f t="shared" si="3"/>
        <v>0</v>
      </c>
      <c r="J22" s="10">
        <f t="shared" si="3"/>
        <v>0</v>
      </c>
      <c r="K22" s="10">
        <f t="shared" si="3"/>
        <v>0</v>
      </c>
      <c r="L22" s="10">
        <f t="shared" si="3"/>
        <v>0</v>
      </c>
    </row>
    <row r="23" spans="1:12" ht="12.75">
      <c r="A23" s="75">
        <v>3</v>
      </c>
      <c r="B23" s="76"/>
      <c r="C23" s="77" t="s">
        <v>702</v>
      </c>
      <c r="D23" s="429"/>
      <c r="E23" s="86"/>
      <c r="F23" s="315"/>
      <c r="G23" s="315"/>
      <c r="H23" s="315">
        <f t="shared" si="0"/>
        <v>0</v>
      </c>
      <c r="I23" s="316"/>
      <c r="J23" s="84"/>
      <c r="K23" s="613"/>
      <c r="L23" s="365"/>
    </row>
    <row r="24" spans="1:12" ht="12.75">
      <c r="A24" s="64"/>
      <c r="B24" s="65">
        <v>1</v>
      </c>
      <c r="C24" s="2" t="s">
        <v>216</v>
      </c>
      <c r="D24" s="2">
        <v>51423</v>
      </c>
      <c r="E24" s="248">
        <v>70215</v>
      </c>
      <c r="F24" s="248"/>
      <c r="G24" s="271"/>
      <c r="H24" s="271">
        <f t="shared" si="0"/>
        <v>0</v>
      </c>
      <c r="I24" s="269"/>
      <c r="J24" s="84"/>
      <c r="K24" s="607"/>
      <c r="L24" s="361"/>
    </row>
    <row r="25" spans="1:12" ht="12.75">
      <c r="A25" s="64"/>
      <c r="B25" s="65">
        <v>2</v>
      </c>
      <c r="C25" s="2" t="s">
        <v>704</v>
      </c>
      <c r="D25" s="2"/>
      <c r="E25" s="248"/>
      <c r="F25" s="248"/>
      <c r="G25" s="271"/>
      <c r="H25" s="271">
        <f t="shared" si="0"/>
        <v>0</v>
      </c>
      <c r="I25" s="269"/>
      <c r="J25" s="84"/>
      <c r="K25" s="607"/>
      <c r="L25" s="361"/>
    </row>
    <row r="26" spans="1:12" ht="12.75">
      <c r="A26" s="64"/>
      <c r="B26" s="65">
        <v>3</v>
      </c>
      <c r="C26" s="2" t="s">
        <v>706</v>
      </c>
      <c r="D26" s="2"/>
      <c r="E26" s="248"/>
      <c r="F26" s="248"/>
      <c r="G26" s="271"/>
      <c r="H26" s="271">
        <f t="shared" si="0"/>
        <v>0</v>
      </c>
      <c r="I26" s="269"/>
      <c r="J26" s="84"/>
      <c r="K26" s="607"/>
      <c r="L26" s="361"/>
    </row>
    <row r="27" spans="1:12" ht="12.75">
      <c r="A27" s="64"/>
      <c r="B27" s="65">
        <v>5</v>
      </c>
      <c r="C27" s="2" t="s">
        <v>681</v>
      </c>
      <c r="D27" s="2"/>
      <c r="E27" s="248">
        <v>12100</v>
      </c>
      <c r="F27" s="248"/>
      <c r="G27" s="271"/>
      <c r="H27" s="271">
        <f t="shared" si="0"/>
        <v>0</v>
      </c>
      <c r="I27" s="269"/>
      <c r="J27" s="84"/>
      <c r="K27" s="607"/>
      <c r="L27" s="361"/>
    </row>
    <row r="28" spans="1:12" ht="13.5" thickBot="1">
      <c r="A28" s="69"/>
      <c r="B28" s="70">
        <v>7</v>
      </c>
      <c r="C28" s="19" t="s">
        <v>682</v>
      </c>
      <c r="D28" s="7"/>
      <c r="E28" s="442">
        <v>9200</v>
      </c>
      <c r="F28" s="271"/>
      <c r="G28" s="318"/>
      <c r="H28" s="318">
        <f t="shared" si="0"/>
        <v>0</v>
      </c>
      <c r="I28" s="319"/>
      <c r="J28" s="84"/>
      <c r="K28" s="612"/>
      <c r="L28" s="466"/>
    </row>
    <row r="29" spans="1:12" ht="13.5" thickBot="1">
      <c r="A29" s="72"/>
      <c r="B29" s="73"/>
      <c r="C29" s="9" t="s">
        <v>702</v>
      </c>
      <c r="D29" s="10">
        <f>SUM(D24:D28)</f>
        <v>51423</v>
      </c>
      <c r="E29" s="10">
        <f>SUM(E24:E28)</f>
        <v>91515</v>
      </c>
      <c r="F29" s="10">
        <f aca="true" t="shared" si="4" ref="F29:L29">SUM(F24:F28)</f>
        <v>0</v>
      </c>
      <c r="G29" s="10">
        <f t="shared" si="4"/>
        <v>0</v>
      </c>
      <c r="H29" s="10">
        <f t="shared" si="4"/>
        <v>0</v>
      </c>
      <c r="I29" s="10">
        <f t="shared" si="4"/>
        <v>0</v>
      </c>
      <c r="J29" s="10">
        <f t="shared" si="4"/>
        <v>0</v>
      </c>
      <c r="K29" s="10">
        <f t="shared" si="4"/>
        <v>0</v>
      </c>
      <c r="L29" s="10">
        <f t="shared" si="4"/>
        <v>0</v>
      </c>
    </row>
    <row r="30" spans="1:12" ht="12.75">
      <c r="A30" s="75">
        <v>4</v>
      </c>
      <c r="B30" s="76"/>
      <c r="C30" s="77" t="s">
        <v>714</v>
      </c>
      <c r="D30" s="429"/>
      <c r="E30" s="86"/>
      <c r="F30" s="315"/>
      <c r="G30" s="315"/>
      <c r="H30" s="315">
        <f t="shared" si="0"/>
        <v>0</v>
      </c>
      <c r="I30" s="316"/>
      <c r="J30" s="84"/>
      <c r="K30" s="613"/>
      <c r="L30" s="365"/>
    </row>
    <row r="31" spans="1:12" ht="12.75">
      <c r="A31" s="75"/>
      <c r="B31" s="76">
        <v>1</v>
      </c>
      <c r="C31" s="131" t="s">
        <v>519</v>
      </c>
      <c r="D31" s="429"/>
      <c r="E31" s="86"/>
      <c r="F31" s="341"/>
      <c r="G31" s="341"/>
      <c r="H31" s="341"/>
      <c r="I31" s="342"/>
      <c r="J31" s="84"/>
      <c r="K31" s="607"/>
      <c r="L31" s="361"/>
    </row>
    <row r="32" spans="1:12" ht="12.75">
      <c r="A32" s="75"/>
      <c r="B32" s="76">
        <v>2</v>
      </c>
      <c r="C32" s="131" t="s">
        <v>520</v>
      </c>
      <c r="D32" s="429"/>
      <c r="E32" s="86"/>
      <c r="F32" s="341"/>
      <c r="G32" s="341"/>
      <c r="H32" s="341"/>
      <c r="I32" s="342"/>
      <c r="J32" s="84"/>
      <c r="K32" s="607"/>
      <c r="L32" s="361"/>
    </row>
    <row r="33" spans="1:12" ht="12.75">
      <c r="A33" s="75"/>
      <c r="B33" s="76">
        <v>3</v>
      </c>
      <c r="C33" s="462" t="s">
        <v>518</v>
      </c>
      <c r="D33" s="429"/>
      <c r="E33" s="86">
        <f>SUM(E31:E32)</f>
        <v>0</v>
      </c>
      <c r="F33" s="341"/>
      <c r="G33" s="341"/>
      <c r="H33" s="341"/>
      <c r="I33" s="342"/>
      <c r="J33" s="84"/>
      <c r="K33" s="607"/>
      <c r="L33" s="361"/>
    </row>
    <row r="34" spans="1:12" ht="12.75">
      <c r="A34" s="64"/>
      <c r="B34" s="65">
        <v>4</v>
      </c>
      <c r="C34" s="2" t="s">
        <v>716</v>
      </c>
      <c r="D34" s="427"/>
      <c r="E34" s="6"/>
      <c r="F34" s="6"/>
      <c r="G34" s="271"/>
      <c r="H34" s="271">
        <f t="shared" si="0"/>
        <v>0</v>
      </c>
      <c r="I34" s="269"/>
      <c r="J34" s="84"/>
      <c r="K34" s="607"/>
      <c r="L34" s="361"/>
    </row>
    <row r="35" spans="1:12" ht="12.75">
      <c r="A35" s="64"/>
      <c r="B35" s="65">
        <v>5</v>
      </c>
      <c r="C35" s="2" t="s">
        <v>267</v>
      </c>
      <c r="D35" s="427"/>
      <c r="E35" s="6"/>
      <c r="F35" s="271"/>
      <c r="G35" s="271"/>
      <c r="H35" s="271">
        <f t="shared" si="0"/>
        <v>0</v>
      </c>
      <c r="I35" s="269"/>
      <c r="J35" s="84"/>
      <c r="K35" s="607"/>
      <c r="L35" s="361"/>
    </row>
    <row r="36" spans="1:12" ht="12.75">
      <c r="A36" s="64"/>
      <c r="B36" s="65">
        <v>6</v>
      </c>
      <c r="C36" s="2" t="s">
        <v>123</v>
      </c>
      <c r="D36" s="427"/>
      <c r="E36" s="6"/>
      <c r="F36" s="271"/>
      <c r="G36" s="271"/>
      <c r="H36" s="271">
        <f t="shared" si="0"/>
        <v>0</v>
      </c>
      <c r="I36" s="269"/>
      <c r="J36" s="84"/>
      <c r="K36" s="607"/>
      <c r="L36" s="361"/>
    </row>
    <row r="37" spans="1:12" ht="12.75">
      <c r="A37" s="64"/>
      <c r="B37" s="65">
        <v>7</v>
      </c>
      <c r="C37" s="2" t="s">
        <v>124</v>
      </c>
      <c r="D37" s="427"/>
      <c r="E37" s="6"/>
      <c r="F37" s="271"/>
      <c r="G37" s="271"/>
      <c r="H37" s="271">
        <f t="shared" si="0"/>
        <v>0</v>
      </c>
      <c r="I37" s="269"/>
      <c r="J37" s="84"/>
      <c r="K37" s="607"/>
      <c r="L37" s="361"/>
    </row>
    <row r="38" spans="1:12" ht="12.75">
      <c r="A38" s="64"/>
      <c r="B38" s="65"/>
      <c r="C38" s="87" t="s">
        <v>125</v>
      </c>
      <c r="D38" s="430"/>
      <c r="E38" s="88">
        <f>SUM(E36:E37)</f>
        <v>0</v>
      </c>
      <c r="F38" s="274">
        <v>0</v>
      </c>
      <c r="G38" s="274">
        <f>SUM(G36:G37)</f>
        <v>0</v>
      </c>
      <c r="H38" s="274">
        <f t="shared" si="0"/>
        <v>0</v>
      </c>
      <c r="I38" s="322">
        <f>SUM(I36:I37)</f>
        <v>0</v>
      </c>
      <c r="J38" s="84"/>
      <c r="K38" s="607"/>
      <c r="L38" s="361"/>
    </row>
    <row r="39" spans="1:12" ht="12.75">
      <c r="A39" s="64"/>
      <c r="B39" s="65">
        <v>8</v>
      </c>
      <c r="C39" s="2" t="s">
        <v>720</v>
      </c>
      <c r="D39" s="427"/>
      <c r="E39" s="6"/>
      <c r="F39" s="271"/>
      <c r="G39" s="271"/>
      <c r="H39" s="271">
        <f t="shared" si="0"/>
        <v>0</v>
      </c>
      <c r="I39" s="269"/>
      <c r="J39" s="84"/>
      <c r="K39" s="607"/>
      <c r="L39" s="361"/>
    </row>
    <row r="40" spans="1:12" ht="12.75">
      <c r="A40" s="64"/>
      <c r="B40" s="65"/>
      <c r="C40" s="5" t="s">
        <v>722</v>
      </c>
      <c r="D40" s="426"/>
      <c r="E40" s="6">
        <f>SUM(E38:E39)</f>
        <v>0</v>
      </c>
      <c r="F40" s="271">
        <v>0</v>
      </c>
      <c r="G40" s="271">
        <f>SUM(G38:G39)</f>
        <v>0</v>
      </c>
      <c r="H40" s="271">
        <f t="shared" si="0"/>
        <v>0</v>
      </c>
      <c r="I40" s="269">
        <f>SUM(I38:I39)</f>
        <v>0</v>
      </c>
      <c r="J40" s="84"/>
      <c r="K40" s="607"/>
      <c r="L40" s="361"/>
    </row>
    <row r="41" spans="1:12" ht="12.75">
      <c r="A41" s="64"/>
      <c r="B41" s="65">
        <v>9</v>
      </c>
      <c r="C41" s="2" t="s">
        <v>724</v>
      </c>
      <c r="D41" s="427"/>
      <c r="E41" s="6"/>
      <c r="F41" s="271"/>
      <c r="G41" s="271"/>
      <c r="H41" s="271">
        <f t="shared" si="0"/>
        <v>0</v>
      </c>
      <c r="I41" s="269"/>
      <c r="J41" s="84"/>
      <c r="K41" s="607"/>
      <c r="L41" s="361"/>
    </row>
    <row r="42" spans="1:12" ht="12.75">
      <c r="A42" s="64"/>
      <c r="B42" s="65"/>
      <c r="C42" s="87" t="s">
        <v>126</v>
      </c>
      <c r="D42" s="430"/>
      <c r="E42" s="88">
        <f>E34+E35+E40+E41</f>
        <v>0</v>
      </c>
      <c r="F42" s="274">
        <f>F34+F35+F40+F41</f>
        <v>0</v>
      </c>
      <c r="G42" s="274">
        <f>G34+G35+G40+G41</f>
        <v>0</v>
      </c>
      <c r="H42" s="274">
        <f t="shared" si="0"/>
        <v>0</v>
      </c>
      <c r="I42" s="322">
        <f>I34+I35+I40+I41</f>
        <v>0</v>
      </c>
      <c r="J42" s="84"/>
      <c r="K42" s="607"/>
      <c r="L42" s="361"/>
    </row>
    <row r="43" spans="1:12" ht="12.75">
      <c r="A43" s="64"/>
      <c r="B43" s="65">
        <v>10</v>
      </c>
      <c r="C43" s="2" t="s">
        <v>728</v>
      </c>
      <c r="D43" s="427"/>
      <c r="E43" s="6"/>
      <c r="F43" s="271"/>
      <c r="G43" s="271"/>
      <c r="H43" s="271">
        <f t="shared" si="0"/>
        <v>0</v>
      </c>
      <c r="I43" s="269"/>
      <c r="J43" s="84"/>
      <c r="K43" s="607"/>
      <c r="L43" s="361"/>
    </row>
    <row r="44" spans="1:12" ht="12.75">
      <c r="A44" s="64"/>
      <c r="B44" s="65">
        <v>11</v>
      </c>
      <c r="C44" s="2" t="s">
        <v>730</v>
      </c>
      <c r="D44" s="2"/>
      <c r="E44" s="248">
        <v>17596</v>
      </c>
      <c r="F44" s="248"/>
      <c r="G44" s="271"/>
      <c r="H44" s="271">
        <f t="shared" si="0"/>
        <v>0</v>
      </c>
      <c r="I44" s="269"/>
      <c r="J44" s="84"/>
      <c r="K44" s="607"/>
      <c r="L44" s="361"/>
    </row>
    <row r="45" spans="1:12" ht="12.75">
      <c r="A45" s="64"/>
      <c r="B45" s="65">
        <v>12</v>
      </c>
      <c r="C45" s="2" t="s">
        <v>733</v>
      </c>
      <c r="D45" s="2"/>
      <c r="E45" s="248"/>
      <c r="F45" s="271"/>
      <c r="G45" s="271"/>
      <c r="H45" s="271">
        <f t="shared" si="0"/>
        <v>0</v>
      </c>
      <c r="I45" s="269"/>
      <c r="J45" s="84"/>
      <c r="K45" s="607"/>
      <c r="L45" s="361"/>
    </row>
    <row r="46" spans="1:12" ht="13.5" thickBot="1">
      <c r="A46" s="69"/>
      <c r="B46" s="70"/>
      <c r="C46" s="89" t="s">
        <v>735</v>
      </c>
      <c r="D46" s="431"/>
      <c r="E46" s="90">
        <f>SUM(E44:E45)</f>
        <v>17596</v>
      </c>
      <c r="F46" s="90">
        <f aca="true" t="shared" si="5" ref="F46:L46">SUM(F44:F45)</f>
        <v>0</v>
      </c>
      <c r="G46" s="90">
        <f t="shared" si="5"/>
        <v>0</v>
      </c>
      <c r="H46" s="90">
        <f t="shared" si="5"/>
        <v>0</v>
      </c>
      <c r="I46" s="90">
        <f t="shared" si="5"/>
        <v>0</v>
      </c>
      <c r="J46" s="90">
        <f t="shared" si="5"/>
        <v>0</v>
      </c>
      <c r="K46" s="90">
        <f t="shared" si="5"/>
        <v>0</v>
      </c>
      <c r="L46" s="90">
        <f t="shared" si="5"/>
        <v>0</v>
      </c>
    </row>
    <row r="47" spans="1:12" ht="13.5" thickBot="1">
      <c r="A47" s="72"/>
      <c r="B47" s="73"/>
      <c r="C47" s="9" t="s">
        <v>714</v>
      </c>
      <c r="D47" s="10">
        <f>D42+D43+D46</f>
        <v>0</v>
      </c>
      <c r="E47" s="10">
        <f>E33+E42+E43+E46</f>
        <v>17596</v>
      </c>
      <c r="F47" s="10">
        <f aca="true" t="shared" si="6" ref="F47:L47">F33+F42+F43+F46</f>
        <v>0</v>
      </c>
      <c r="G47" s="10">
        <f t="shared" si="6"/>
        <v>0</v>
      </c>
      <c r="H47" s="10">
        <f t="shared" si="6"/>
        <v>0</v>
      </c>
      <c r="I47" s="10">
        <f t="shared" si="6"/>
        <v>0</v>
      </c>
      <c r="J47" s="10">
        <f t="shared" si="6"/>
        <v>0</v>
      </c>
      <c r="K47" s="10">
        <f t="shared" si="6"/>
        <v>0</v>
      </c>
      <c r="L47" s="10">
        <f t="shared" si="6"/>
        <v>0</v>
      </c>
    </row>
    <row r="48" spans="1:12" ht="12.75">
      <c r="A48" s="75"/>
      <c r="B48" s="76"/>
      <c r="C48" s="131"/>
      <c r="D48" s="432"/>
      <c r="E48" s="86"/>
      <c r="F48" s="315"/>
      <c r="G48" s="315"/>
      <c r="H48" s="315"/>
      <c r="I48" s="316"/>
      <c r="J48" s="84"/>
      <c r="K48" s="614"/>
      <c r="L48" s="359"/>
    </row>
    <row r="49" spans="1:12" ht="16.5" thickBot="1">
      <c r="A49" s="277"/>
      <c r="B49" s="278"/>
      <c r="C49" s="279" t="s">
        <v>268</v>
      </c>
      <c r="D49" s="298">
        <f>D16+D22+D29+D47</f>
        <v>64218</v>
      </c>
      <c r="E49" s="298">
        <f>E16+E22+E29+E47</f>
        <v>121611</v>
      </c>
      <c r="F49" s="298">
        <f aca="true" t="shared" si="7" ref="F49:L49">F16+F22+F29+F47</f>
        <v>0</v>
      </c>
      <c r="G49" s="298">
        <f t="shared" si="7"/>
        <v>0</v>
      </c>
      <c r="H49" s="298">
        <f t="shared" si="7"/>
        <v>0</v>
      </c>
      <c r="I49" s="298">
        <f t="shared" si="7"/>
        <v>0</v>
      </c>
      <c r="J49" s="298">
        <f t="shared" si="7"/>
        <v>0</v>
      </c>
      <c r="K49" s="298">
        <f t="shared" si="7"/>
        <v>0</v>
      </c>
      <c r="L49" s="298">
        <f t="shared" si="7"/>
        <v>0</v>
      </c>
    </row>
    <row r="50" spans="1:12" ht="16.5" thickBot="1">
      <c r="A50" s="281"/>
      <c r="B50" s="282"/>
      <c r="C50" s="283" t="s">
        <v>130</v>
      </c>
      <c r="D50" s="373"/>
      <c r="E50" s="284"/>
      <c r="F50" s="285"/>
      <c r="G50" s="285"/>
      <c r="H50" s="285"/>
      <c r="I50" s="329"/>
      <c r="J50" s="84"/>
      <c r="K50" s="487"/>
      <c r="L50" s="366"/>
    </row>
    <row r="51" spans="1:12" ht="13.5" thickBot="1">
      <c r="A51" s="287">
        <v>5</v>
      </c>
      <c r="B51" s="288"/>
      <c r="C51" s="154" t="s">
        <v>269</v>
      </c>
      <c r="D51" s="155">
        <f>SUM(D52:D54)</f>
        <v>64218</v>
      </c>
      <c r="E51" s="155">
        <f>SUM(E52:E54)</f>
        <v>110449</v>
      </c>
      <c r="F51" s="155">
        <f aca="true" t="shared" si="8" ref="F51:L51">SUM(F52:F54)</f>
        <v>0</v>
      </c>
      <c r="G51" s="155">
        <f t="shared" si="8"/>
        <v>0</v>
      </c>
      <c r="H51" s="155">
        <f t="shared" si="8"/>
        <v>0</v>
      </c>
      <c r="I51" s="155">
        <f t="shared" si="8"/>
        <v>0</v>
      </c>
      <c r="J51" s="155">
        <f t="shared" si="8"/>
        <v>0</v>
      </c>
      <c r="K51" s="155">
        <f t="shared" si="8"/>
        <v>0</v>
      </c>
      <c r="L51" s="155">
        <f t="shared" si="8"/>
        <v>0</v>
      </c>
    </row>
    <row r="52" spans="1:12" ht="12.75">
      <c r="A52" s="289"/>
      <c r="B52" s="290">
        <v>1</v>
      </c>
      <c r="C52" s="291" t="s">
        <v>58</v>
      </c>
      <c r="D52" s="433">
        <v>31388</v>
      </c>
      <c r="E52" s="334">
        <v>54652</v>
      </c>
      <c r="F52" s="334"/>
      <c r="G52" s="315"/>
      <c r="H52" s="315">
        <f aca="true" t="shared" si="9" ref="H52:H64">SUM(F52:G52)</f>
        <v>0</v>
      </c>
      <c r="I52" s="316"/>
      <c r="J52" s="84"/>
      <c r="K52" s="614"/>
      <c r="L52" s="359"/>
    </row>
    <row r="53" spans="1:12" ht="12.75">
      <c r="A53" s="250"/>
      <c r="B53" s="251">
        <v>2</v>
      </c>
      <c r="C53" s="262" t="s">
        <v>29</v>
      </c>
      <c r="D53" s="433">
        <v>8229</v>
      </c>
      <c r="E53" s="334">
        <v>8619</v>
      </c>
      <c r="F53" s="334"/>
      <c r="G53" s="271"/>
      <c r="H53" s="271">
        <f t="shared" si="9"/>
        <v>0</v>
      </c>
      <c r="I53" s="269"/>
      <c r="J53" s="84"/>
      <c r="K53" s="607"/>
      <c r="L53" s="361"/>
    </row>
    <row r="54" spans="1:12" ht="13.5" thickBot="1">
      <c r="A54" s="250"/>
      <c r="B54" s="251">
        <v>3</v>
      </c>
      <c r="C54" s="262" t="s">
        <v>60</v>
      </c>
      <c r="D54" s="433">
        <v>24601</v>
      </c>
      <c r="E54" s="334">
        <v>47178</v>
      </c>
      <c r="F54" s="334"/>
      <c r="G54" s="271"/>
      <c r="H54" s="271">
        <f t="shared" si="9"/>
        <v>0</v>
      </c>
      <c r="I54" s="269"/>
      <c r="J54" s="84"/>
      <c r="K54" s="615"/>
      <c r="L54" s="358"/>
    </row>
    <row r="55" spans="1:12" ht="12.75">
      <c r="A55" s="337">
        <v>6</v>
      </c>
      <c r="B55" s="354"/>
      <c r="C55" s="355" t="s">
        <v>270</v>
      </c>
      <c r="D55" s="340">
        <f>SUM(D56:D60)</f>
        <v>0</v>
      </c>
      <c r="E55" s="340">
        <f>SUM(E56:E60)</f>
        <v>0</v>
      </c>
      <c r="F55" s="340">
        <f aca="true" t="shared" si="10" ref="F55:L55">SUM(F56:F60)</f>
        <v>0</v>
      </c>
      <c r="G55" s="340">
        <f t="shared" si="10"/>
        <v>0</v>
      </c>
      <c r="H55" s="340">
        <f t="shared" si="10"/>
        <v>0</v>
      </c>
      <c r="I55" s="340">
        <f t="shared" si="10"/>
        <v>0</v>
      </c>
      <c r="J55" s="340">
        <f t="shared" si="10"/>
        <v>0</v>
      </c>
      <c r="K55" s="340">
        <f t="shared" si="10"/>
        <v>0</v>
      </c>
      <c r="L55" s="340">
        <f t="shared" si="10"/>
        <v>0</v>
      </c>
    </row>
    <row r="56" spans="1:12" ht="12.75">
      <c r="A56" s="250"/>
      <c r="B56" s="357">
        <v>1</v>
      </c>
      <c r="C56" s="262" t="s">
        <v>679</v>
      </c>
      <c r="D56" s="433"/>
      <c r="E56" s="334"/>
      <c r="F56" s="271"/>
      <c r="G56" s="341"/>
      <c r="H56" s="341">
        <f t="shared" si="9"/>
        <v>0</v>
      </c>
      <c r="I56" s="363"/>
      <c r="J56" s="84"/>
      <c r="K56" s="607"/>
      <c r="L56" s="361"/>
    </row>
    <row r="57" spans="1:12" ht="12.75">
      <c r="A57" s="289"/>
      <c r="B57" s="290">
        <v>2</v>
      </c>
      <c r="C57" s="291" t="s">
        <v>680</v>
      </c>
      <c r="D57" s="433"/>
      <c r="E57" s="334"/>
      <c r="F57" s="271"/>
      <c r="G57" s="341"/>
      <c r="H57" s="341">
        <f t="shared" si="9"/>
        <v>0</v>
      </c>
      <c r="I57" s="342"/>
      <c r="J57" s="84"/>
      <c r="K57" s="607"/>
      <c r="L57" s="361"/>
    </row>
    <row r="58" spans="1:12" ht="12.75">
      <c r="A58" s="289"/>
      <c r="B58" s="290">
        <v>3</v>
      </c>
      <c r="C58" s="55" t="s">
        <v>271</v>
      </c>
      <c r="D58" s="102"/>
      <c r="E58" s="334"/>
      <c r="F58" s="271"/>
      <c r="G58" s="341"/>
      <c r="H58" s="341">
        <f t="shared" si="9"/>
        <v>0</v>
      </c>
      <c r="I58" s="342"/>
      <c r="J58" s="438"/>
      <c r="K58" s="607"/>
      <c r="L58" s="361"/>
    </row>
    <row r="59" spans="1:12" ht="12.75">
      <c r="A59" s="292"/>
      <c r="B59" s="293">
        <v>4</v>
      </c>
      <c r="C59" s="193" t="s">
        <v>678</v>
      </c>
      <c r="D59" s="435"/>
      <c r="E59" s="334"/>
      <c r="F59" s="341"/>
      <c r="G59" s="271"/>
      <c r="H59" s="271"/>
      <c r="I59" s="345"/>
      <c r="J59" s="84"/>
      <c r="K59" s="487"/>
      <c r="L59" s="366"/>
    </row>
    <row r="60" spans="1:12" ht="13.5" thickBot="1">
      <c r="A60" s="294"/>
      <c r="B60" s="295">
        <v>5</v>
      </c>
      <c r="C60" s="296" t="s">
        <v>675</v>
      </c>
      <c r="D60" s="434"/>
      <c r="E60" s="334"/>
      <c r="F60" s="334"/>
      <c r="G60" s="334"/>
      <c r="H60" s="334"/>
      <c r="I60" s="334">
        <f>SUM(I61:I63)</f>
        <v>0</v>
      </c>
      <c r="K60" s="608"/>
      <c r="L60" s="358"/>
    </row>
    <row r="61" spans="1:12" ht="13.5" thickBot="1">
      <c r="A61" s="287">
        <v>7</v>
      </c>
      <c r="B61" s="288"/>
      <c r="C61" s="154" t="s">
        <v>272</v>
      </c>
      <c r="D61" s="155">
        <f>SUM(D62:D64)</f>
        <v>0</v>
      </c>
      <c r="E61" s="155">
        <f>SUM(E62:E64)</f>
        <v>11162</v>
      </c>
      <c r="F61" s="155">
        <f aca="true" t="shared" si="11" ref="F61:L61">SUM(F62:F64)</f>
        <v>0</v>
      </c>
      <c r="G61" s="155">
        <f t="shared" si="11"/>
        <v>0</v>
      </c>
      <c r="H61" s="155">
        <f t="shared" si="11"/>
        <v>0</v>
      </c>
      <c r="I61" s="155">
        <f t="shared" si="11"/>
        <v>0</v>
      </c>
      <c r="J61" s="155">
        <f t="shared" si="11"/>
        <v>0</v>
      </c>
      <c r="K61" s="155">
        <f t="shared" si="11"/>
        <v>0</v>
      </c>
      <c r="L61" s="155">
        <f t="shared" si="11"/>
        <v>0</v>
      </c>
    </row>
    <row r="62" spans="1:12" ht="12.75">
      <c r="A62" s="289"/>
      <c r="B62" s="290">
        <v>1</v>
      </c>
      <c r="C62" s="291" t="s">
        <v>136</v>
      </c>
      <c r="D62" s="433"/>
      <c r="E62" s="334">
        <v>11162</v>
      </c>
      <c r="F62" s="334"/>
      <c r="G62" s="315"/>
      <c r="H62" s="315">
        <f t="shared" si="9"/>
        <v>0</v>
      </c>
      <c r="I62" s="359"/>
      <c r="K62" s="616"/>
      <c r="L62" s="365"/>
    </row>
    <row r="63" spans="1:12" ht="13.5" thickBot="1">
      <c r="A63" s="292"/>
      <c r="B63" s="293">
        <v>2</v>
      </c>
      <c r="C63" s="193" t="s">
        <v>170</v>
      </c>
      <c r="D63" s="434"/>
      <c r="E63" s="464"/>
      <c r="F63" s="271"/>
      <c r="G63" s="271"/>
      <c r="H63" s="271"/>
      <c r="I63" s="673"/>
      <c r="K63" s="669"/>
      <c r="L63" s="366"/>
    </row>
    <row r="64" spans="1:12" ht="13.5" thickBot="1">
      <c r="A64" s="252"/>
      <c r="B64" s="253">
        <v>3</v>
      </c>
      <c r="C64" s="467" t="s">
        <v>137</v>
      </c>
      <c r="D64" s="468"/>
      <c r="E64" s="469"/>
      <c r="F64" s="713"/>
      <c r="G64" s="714"/>
      <c r="H64" s="714">
        <f t="shared" si="9"/>
        <v>0</v>
      </c>
      <c r="I64" s="673"/>
      <c r="K64" s="608"/>
      <c r="L64" s="358"/>
    </row>
    <row r="65" spans="1:12" ht="13.5" thickBot="1">
      <c r="A65" s="472">
        <v>8</v>
      </c>
      <c r="B65" s="473"/>
      <c r="C65" s="184" t="s">
        <v>524</v>
      </c>
      <c r="D65" s="474"/>
      <c r="E65" s="475">
        <f>SUM(E66:E67)</f>
        <v>0</v>
      </c>
      <c r="F65" s="475">
        <f aca="true" t="shared" si="12" ref="F65:L65">SUM(F66:F67)</f>
        <v>0</v>
      </c>
      <c r="G65" s="475">
        <f t="shared" si="12"/>
        <v>0</v>
      </c>
      <c r="H65" s="475">
        <f t="shared" si="12"/>
        <v>0</v>
      </c>
      <c r="I65" s="475">
        <f t="shared" si="12"/>
        <v>0</v>
      </c>
      <c r="J65" s="475">
        <f t="shared" si="12"/>
        <v>0</v>
      </c>
      <c r="K65" s="475">
        <f t="shared" si="12"/>
        <v>0</v>
      </c>
      <c r="L65" s="475">
        <f t="shared" si="12"/>
        <v>0</v>
      </c>
    </row>
    <row r="66" spans="1:12" ht="12.75">
      <c r="A66" s="292"/>
      <c r="B66" s="293">
        <v>1</v>
      </c>
      <c r="C66" s="193" t="s">
        <v>525</v>
      </c>
      <c r="D66" s="482"/>
      <c r="E66" s="483"/>
      <c r="F66" s="318"/>
      <c r="G66" s="465"/>
      <c r="H66" s="465"/>
      <c r="I66" s="466"/>
      <c r="K66" s="616"/>
      <c r="L66" s="365"/>
    </row>
    <row r="67" spans="1:12" ht="12.75">
      <c r="A67" s="294"/>
      <c r="B67" s="295">
        <v>2</v>
      </c>
      <c r="C67" s="176" t="s">
        <v>526</v>
      </c>
      <c r="D67" s="434"/>
      <c r="E67" s="464"/>
      <c r="F67" s="318"/>
      <c r="G67" s="465"/>
      <c r="H67" s="465"/>
      <c r="I67" s="466"/>
      <c r="K67" s="609"/>
      <c r="L67" s="361"/>
    </row>
    <row r="68" spans="1:12" ht="16.5" thickBot="1">
      <c r="A68" s="277"/>
      <c r="B68" s="278"/>
      <c r="C68" s="279" t="s">
        <v>273</v>
      </c>
      <c r="D68" s="298">
        <f>D51+D55+D61</f>
        <v>64218</v>
      </c>
      <c r="E68" s="298">
        <f>E51+E55+E61+E65</f>
        <v>121611</v>
      </c>
      <c r="F68" s="298">
        <f aca="true" t="shared" si="13" ref="F68:L68">F51+F55+F61+F65</f>
        <v>0</v>
      </c>
      <c r="G68" s="298">
        <f t="shared" si="13"/>
        <v>0</v>
      </c>
      <c r="H68" s="298">
        <f t="shared" si="13"/>
        <v>0</v>
      </c>
      <c r="I68" s="298">
        <f t="shared" si="13"/>
        <v>0</v>
      </c>
      <c r="J68" s="298">
        <f t="shared" si="13"/>
        <v>0</v>
      </c>
      <c r="K68" s="298">
        <f t="shared" si="13"/>
        <v>0</v>
      </c>
      <c r="L68" s="298">
        <f t="shared" si="13"/>
        <v>0</v>
      </c>
    </row>
    <row r="69" ht="12.75">
      <c r="G69" s="297">
        <f>G49-G68</f>
        <v>0</v>
      </c>
    </row>
    <row r="70" spans="1:5" ht="16.5" hidden="1" thickBot="1">
      <c r="A70" s="107" t="s">
        <v>274</v>
      </c>
      <c r="B70" s="108"/>
      <c r="C70" s="109"/>
      <c r="D70" s="254"/>
      <c r="E70" s="362"/>
    </row>
    <row r="71" ht="12.75">
      <c r="E71" s="297">
        <f>E49-E68</f>
        <v>0</v>
      </c>
    </row>
  </sheetData>
  <sheetProtection/>
  <printOptions horizontalCentered="1"/>
  <pageMargins left="0.5905511811023623" right="0.5905511811023623" top="0.7874015748031497" bottom="0.7874015748031497" header="0" footer="0"/>
  <pageSetup firstPageNumber="32" useFirstPageNumber="1" fitToHeight="1" fitToWidth="1" horizontalDpi="600" verticalDpi="600" orientation="portrait" paperSize="9" scale="76" r:id="rId1"/>
  <headerFooter alignWithMargins="0">
    <oddHeader>&amp;R&amp;P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1"/>
  <sheetViews>
    <sheetView zoomScalePageLayoutView="0" workbookViewId="0" topLeftCell="A46">
      <selection activeCell="E25" sqref="E25"/>
    </sheetView>
  </sheetViews>
  <sheetFormatPr defaultColWidth="9.140625" defaultRowHeight="12.75"/>
  <cols>
    <col min="1" max="1" width="10.00390625" style="246" customWidth="1"/>
    <col min="2" max="2" width="9.140625" style="246" customWidth="1"/>
    <col min="3" max="3" width="60.00390625" style="246" customWidth="1"/>
    <col min="4" max="4" width="14.57421875" style="246" hidden="1" customWidth="1"/>
    <col min="5" max="5" width="10.7109375" style="246" customWidth="1"/>
    <col min="6" max="6" width="11.28125" style="246" hidden="1" customWidth="1"/>
    <col min="7" max="7" width="12.140625" style="246" hidden="1" customWidth="1"/>
    <col min="8" max="8" width="11.28125" style="246" hidden="1" customWidth="1"/>
    <col min="9" max="9" width="10.7109375" style="246" hidden="1" customWidth="1"/>
    <col min="10" max="10" width="9.140625" style="246" hidden="1" customWidth="1"/>
    <col min="11" max="16384" width="9.140625" style="246" customWidth="1"/>
  </cols>
  <sheetData>
    <row r="2" spans="1:9" ht="16.5" thickBot="1">
      <c r="A2" s="1" t="s">
        <v>814</v>
      </c>
      <c r="E2" s="36"/>
      <c r="G2" s="786" t="s">
        <v>310</v>
      </c>
      <c r="I2" s="264" t="s">
        <v>314</v>
      </c>
    </row>
    <row r="3" spans="1:11" ht="15.75">
      <c r="A3" s="37" t="s">
        <v>109</v>
      </c>
      <c r="B3" s="38"/>
      <c r="C3" s="39" t="s">
        <v>946</v>
      </c>
      <c r="D3" s="424"/>
      <c r="E3" s="40" t="s">
        <v>175</v>
      </c>
      <c r="F3" s="84"/>
      <c r="G3" s="84"/>
      <c r="H3" s="84"/>
      <c r="I3" s="84"/>
      <c r="J3" s="84"/>
      <c r="K3" s="84"/>
    </row>
    <row r="4" spans="1:11" ht="16.5" thickBot="1">
      <c r="A4" s="42" t="s">
        <v>111</v>
      </c>
      <c r="B4" s="43"/>
      <c r="C4" s="265" t="s">
        <v>311</v>
      </c>
      <c r="D4" s="369"/>
      <c r="E4" s="299" t="s">
        <v>815</v>
      </c>
      <c r="F4" s="84"/>
      <c r="G4" s="84"/>
      <c r="H4" s="84"/>
      <c r="I4" s="84"/>
      <c r="J4" s="84"/>
      <c r="K4" s="84"/>
    </row>
    <row r="5" spans="1:11" ht="15.75" thickBot="1">
      <c r="A5" s="45"/>
      <c r="B5" s="45"/>
      <c r="C5" s="45"/>
      <c r="D5" s="45"/>
      <c r="E5" s="46" t="s">
        <v>113</v>
      </c>
      <c r="F5" s="84"/>
      <c r="G5" s="84"/>
      <c r="H5" s="84"/>
      <c r="I5" s="84"/>
      <c r="J5" s="84"/>
      <c r="K5" s="84"/>
    </row>
    <row r="6" spans="1:12" ht="63">
      <c r="A6" s="266" t="s">
        <v>114</v>
      </c>
      <c r="B6" s="267" t="s">
        <v>115</v>
      </c>
      <c r="C6" s="49" t="s">
        <v>116</v>
      </c>
      <c r="D6" s="370" t="s">
        <v>506</v>
      </c>
      <c r="E6" s="50" t="s">
        <v>933</v>
      </c>
      <c r="F6" s="51" t="s">
        <v>872</v>
      </c>
      <c r="G6" s="301" t="s">
        <v>564</v>
      </c>
      <c r="H6" s="301" t="s">
        <v>646</v>
      </c>
      <c r="I6" s="301" t="s">
        <v>390</v>
      </c>
      <c r="J6" s="84"/>
      <c r="K6" s="47" t="s">
        <v>47</v>
      </c>
      <c r="L6" s="53" t="s">
        <v>48</v>
      </c>
    </row>
    <row r="7" spans="1:12" ht="15.75">
      <c r="A7" s="64"/>
      <c r="B7" s="65"/>
      <c r="C7" s="143" t="s">
        <v>118</v>
      </c>
      <c r="D7" s="425"/>
      <c r="E7" s="66"/>
      <c r="F7" s="269"/>
      <c r="G7" s="269"/>
      <c r="H7" s="269"/>
      <c r="I7" s="269"/>
      <c r="J7" s="84"/>
      <c r="K7" s="607"/>
      <c r="L7" s="361"/>
    </row>
    <row r="8" spans="1:12" ht="12.75">
      <c r="A8" s="64">
        <v>1</v>
      </c>
      <c r="B8" s="65"/>
      <c r="C8" s="5" t="s">
        <v>649</v>
      </c>
      <c r="D8" s="426"/>
      <c r="E8" s="66"/>
      <c r="F8" s="269"/>
      <c r="G8" s="269"/>
      <c r="H8" s="269"/>
      <c r="I8" s="269"/>
      <c r="J8" s="84"/>
      <c r="K8" s="607"/>
      <c r="L8" s="361"/>
    </row>
    <row r="9" spans="1:12" ht="12.75">
      <c r="A9" s="64"/>
      <c r="B9" s="65">
        <v>1</v>
      </c>
      <c r="C9" s="2" t="s">
        <v>686</v>
      </c>
      <c r="D9" s="427"/>
      <c r="E9" s="6"/>
      <c r="F9" s="6"/>
      <c r="G9" s="269"/>
      <c r="H9" s="269">
        <f aca="true" t="shared" si="0" ref="H9:H45">SUM(F9:G9)</f>
        <v>0</v>
      </c>
      <c r="I9" s="269"/>
      <c r="J9" s="84"/>
      <c r="K9" s="607"/>
      <c r="L9" s="361"/>
    </row>
    <row r="10" spans="1:12" ht="12.75">
      <c r="A10" s="64"/>
      <c r="B10" s="65">
        <v>2</v>
      </c>
      <c r="C10" s="2" t="s">
        <v>695</v>
      </c>
      <c r="D10" s="2">
        <v>3203</v>
      </c>
      <c r="E10" s="248">
        <v>1372</v>
      </c>
      <c r="F10" s="248"/>
      <c r="G10" s="271"/>
      <c r="H10" s="271">
        <f t="shared" si="0"/>
        <v>0</v>
      </c>
      <c r="I10" s="269"/>
      <c r="J10" s="84"/>
      <c r="K10" s="607"/>
      <c r="L10" s="361"/>
    </row>
    <row r="11" spans="1:12" ht="12.75">
      <c r="A11" s="64"/>
      <c r="B11" s="65">
        <v>3</v>
      </c>
      <c r="C11" s="2" t="s">
        <v>653</v>
      </c>
      <c r="D11" s="2"/>
      <c r="E11" s="248"/>
      <c r="F11" s="248"/>
      <c r="G11" s="271"/>
      <c r="H11" s="271">
        <f t="shared" si="0"/>
        <v>0</v>
      </c>
      <c r="I11" s="269"/>
      <c r="J11" s="84"/>
      <c r="K11" s="607"/>
      <c r="L11" s="361"/>
    </row>
    <row r="12" spans="1:12" ht="12.75">
      <c r="A12" s="64"/>
      <c r="B12" s="65">
        <v>4</v>
      </c>
      <c r="C12" s="2" t="s">
        <v>655</v>
      </c>
      <c r="D12" s="2"/>
      <c r="E12" s="248"/>
      <c r="F12" s="271"/>
      <c r="G12" s="271"/>
      <c r="H12" s="271">
        <f t="shared" si="0"/>
        <v>0</v>
      </c>
      <c r="I12" s="269"/>
      <c r="J12" s="84"/>
      <c r="K12" s="607"/>
      <c r="L12" s="361"/>
    </row>
    <row r="13" spans="1:12" ht="12.75">
      <c r="A13" s="64"/>
      <c r="B13" s="65">
        <v>5</v>
      </c>
      <c r="C13" s="2" t="s">
        <v>683</v>
      </c>
      <c r="D13" s="2"/>
      <c r="E13" s="248">
        <v>129</v>
      </c>
      <c r="F13" s="271"/>
      <c r="G13" s="271"/>
      <c r="H13" s="271">
        <f t="shared" si="0"/>
        <v>0</v>
      </c>
      <c r="I13" s="269"/>
      <c r="J13" s="84"/>
      <c r="K13" s="607"/>
      <c r="L13" s="361"/>
    </row>
    <row r="14" spans="1:12" ht="12.75">
      <c r="A14" s="64"/>
      <c r="B14" s="65"/>
      <c r="C14" s="5" t="s">
        <v>658</v>
      </c>
      <c r="D14" s="3">
        <f>SUM(D9:D13)</f>
        <v>3203</v>
      </c>
      <c r="E14" s="248">
        <f>SUM(E9:E13)</f>
        <v>1501</v>
      </c>
      <c r="F14" s="248">
        <f aca="true" t="shared" si="1" ref="F14:L14">SUM(F9:F13)</f>
        <v>0</v>
      </c>
      <c r="G14" s="248">
        <f t="shared" si="1"/>
        <v>0</v>
      </c>
      <c r="H14" s="248">
        <f t="shared" si="1"/>
        <v>0</v>
      </c>
      <c r="I14" s="248">
        <f t="shared" si="1"/>
        <v>0</v>
      </c>
      <c r="J14" s="248">
        <f t="shared" si="1"/>
        <v>0</v>
      </c>
      <c r="K14" s="248">
        <f t="shared" si="1"/>
        <v>0</v>
      </c>
      <c r="L14" s="248">
        <f t="shared" si="1"/>
        <v>0</v>
      </c>
    </row>
    <row r="15" spans="1:12" ht="13.5" thickBot="1">
      <c r="A15" s="69"/>
      <c r="B15" s="70">
        <v>7</v>
      </c>
      <c r="C15" s="19" t="s">
        <v>660</v>
      </c>
      <c r="D15" s="428"/>
      <c r="E15" s="71"/>
      <c r="F15" s="272"/>
      <c r="G15" s="272"/>
      <c r="H15" s="272">
        <f t="shared" si="0"/>
        <v>0</v>
      </c>
      <c r="I15" s="309"/>
      <c r="J15" s="84"/>
      <c r="K15" s="612"/>
      <c r="L15" s="466"/>
    </row>
    <row r="16" spans="1:12" ht="13.5" thickBot="1">
      <c r="A16" s="72"/>
      <c r="B16" s="73"/>
      <c r="C16" s="9" t="s">
        <v>119</v>
      </c>
      <c r="D16" s="10">
        <f>SUM(D14:D15)</f>
        <v>3203</v>
      </c>
      <c r="E16" s="10">
        <f>SUM(E14:E15)</f>
        <v>1501</v>
      </c>
      <c r="F16" s="10">
        <f aca="true" t="shared" si="2" ref="F16:L16">SUM(F14:F15)</f>
        <v>0</v>
      </c>
      <c r="G16" s="10">
        <f t="shared" si="2"/>
        <v>0</v>
      </c>
      <c r="H16" s="10">
        <f t="shared" si="2"/>
        <v>0</v>
      </c>
      <c r="I16" s="10">
        <f t="shared" si="2"/>
        <v>0</v>
      </c>
      <c r="J16" s="10">
        <f t="shared" si="2"/>
        <v>0</v>
      </c>
      <c r="K16" s="10">
        <f t="shared" si="2"/>
        <v>0</v>
      </c>
      <c r="L16" s="10">
        <f t="shared" si="2"/>
        <v>0</v>
      </c>
    </row>
    <row r="17" spans="1:12" ht="12.75">
      <c r="A17" s="75">
        <v>2</v>
      </c>
      <c r="B17" s="76"/>
      <c r="C17" s="77" t="s">
        <v>668</v>
      </c>
      <c r="D17" s="429"/>
      <c r="E17" s="86"/>
      <c r="F17" s="315"/>
      <c r="G17" s="315"/>
      <c r="H17" s="315">
        <f t="shared" si="0"/>
        <v>0</v>
      </c>
      <c r="I17" s="316"/>
      <c r="J17" s="84"/>
      <c r="K17" s="613"/>
      <c r="L17" s="365"/>
    </row>
    <row r="18" spans="1:12" ht="12.75">
      <c r="A18" s="64"/>
      <c r="B18" s="65"/>
      <c r="C18" s="2"/>
      <c r="D18" s="2"/>
      <c r="E18" s="248"/>
      <c r="F18" s="271"/>
      <c r="G18" s="271"/>
      <c r="H18" s="271">
        <f t="shared" si="0"/>
        <v>0</v>
      </c>
      <c r="I18" s="269"/>
      <c r="J18" s="84"/>
      <c r="K18" s="607"/>
      <c r="L18" s="361"/>
    </row>
    <row r="19" spans="1:12" ht="12.75">
      <c r="A19" s="64"/>
      <c r="B19" s="65">
        <v>1</v>
      </c>
      <c r="C19" s="2" t="s">
        <v>694</v>
      </c>
      <c r="D19" s="2"/>
      <c r="E19" s="248"/>
      <c r="F19" s="271"/>
      <c r="G19" s="271"/>
      <c r="H19" s="271">
        <f t="shared" si="0"/>
        <v>0</v>
      </c>
      <c r="I19" s="269"/>
      <c r="J19" s="84"/>
      <c r="K19" s="607"/>
      <c r="L19" s="361"/>
    </row>
    <row r="20" spans="1:12" ht="12.75">
      <c r="A20" s="64"/>
      <c r="B20" s="65">
        <v>2</v>
      </c>
      <c r="C20" s="2" t="s">
        <v>673</v>
      </c>
      <c r="D20" s="2"/>
      <c r="E20" s="248"/>
      <c r="F20" s="271"/>
      <c r="G20" s="271"/>
      <c r="H20" s="271">
        <f t="shared" si="0"/>
        <v>0</v>
      </c>
      <c r="I20" s="269"/>
      <c r="J20" s="84"/>
      <c r="K20" s="607"/>
      <c r="L20" s="361"/>
    </row>
    <row r="21" spans="1:12" ht="13.5" thickBot="1">
      <c r="A21" s="69"/>
      <c r="B21" s="70">
        <v>3</v>
      </c>
      <c r="C21" s="19" t="s">
        <v>684</v>
      </c>
      <c r="D21" s="7"/>
      <c r="E21" s="442"/>
      <c r="F21" s="271"/>
      <c r="G21" s="272"/>
      <c r="H21" s="272">
        <f t="shared" si="0"/>
        <v>0</v>
      </c>
      <c r="I21" s="309"/>
      <c r="J21" s="84"/>
      <c r="K21" s="612"/>
      <c r="L21" s="466"/>
    </row>
    <row r="22" spans="1:12" ht="13.5" thickBot="1">
      <c r="A22" s="72"/>
      <c r="B22" s="73"/>
      <c r="C22" s="9" t="s">
        <v>668</v>
      </c>
      <c r="D22" s="10">
        <f>SUM(D18:D21)</f>
        <v>0</v>
      </c>
      <c r="E22" s="10">
        <f>SUM(E18:E21)</f>
        <v>0</v>
      </c>
      <c r="F22" s="10">
        <f aca="true" t="shared" si="3" ref="F22:L22">SUM(F18:F21)</f>
        <v>0</v>
      </c>
      <c r="G22" s="10">
        <f t="shared" si="3"/>
        <v>0</v>
      </c>
      <c r="H22" s="10">
        <f t="shared" si="3"/>
        <v>0</v>
      </c>
      <c r="I22" s="10">
        <f t="shared" si="3"/>
        <v>0</v>
      </c>
      <c r="J22" s="10">
        <f t="shared" si="3"/>
        <v>0</v>
      </c>
      <c r="K22" s="10">
        <f t="shared" si="3"/>
        <v>0</v>
      </c>
      <c r="L22" s="10">
        <f t="shared" si="3"/>
        <v>0</v>
      </c>
    </row>
    <row r="23" spans="1:12" ht="12.75">
      <c r="A23" s="75">
        <v>3</v>
      </c>
      <c r="B23" s="76"/>
      <c r="C23" s="77" t="s">
        <v>702</v>
      </c>
      <c r="D23" s="429"/>
      <c r="E23" s="86"/>
      <c r="F23" s="315"/>
      <c r="G23" s="315"/>
      <c r="H23" s="315">
        <f t="shared" si="0"/>
        <v>0</v>
      </c>
      <c r="I23" s="316"/>
      <c r="J23" s="84"/>
      <c r="K23" s="613"/>
      <c r="L23" s="365"/>
    </row>
    <row r="24" spans="1:12" ht="12.75">
      <c r="A24" s="64"/>
      <c r="B24" s="65">
        <v>1</v>
      </c>
      <c r="C24" s="2" t="s">
        <v>216</v>
      </c>
      <c r="D24" s="2">
        <v>54603</v>
      </c>
      <c r="E24" s="248">
        <v>73213</v>
      </c>
      <c r="F24" s="248"/>
      <c r="G24" s="271"/>
      <c r="H24" s="271">
        <f t="shared" si="0"/>
        <v>0</v>
      </c>
      <c r="I24" s="269"/>
      <c r="J24" s="84"/>
      <c r="K24" s="607"/>
      <c r="L24" s="361"/>
    </row>
    <row r="25" spans="1:12" ht="12.75">
      <c r="A25" s="64"/>
      <c r="B25" s="65">
        <v>2</v>
      </c>
      <c r="C25" s="2" t="s">
        <v>704</v>
      </c>
      <c r="D25" s="2"/>
      <c r="E25" s="248"/>
      <c r="F25" s="248"/>
      <c r="G25" s="271"/>
      <c r="H25" s="271">
        <f t="shared" si="0"/>
        <v>0</v>
      </c>
      <c r="I25" s="269"/>
      <c r="J25" s="84"/>
      <c r="K25" s="607"/>
      <c r="L25" s="361"/>
    </row>
    <row r="26" spans="1:12" ht="12.75">
      <c r="A26" s="64"/>
      <c r="B26" s="65">
        <v>3</v>
      </c>
      <c r="C26" s="2" t="s">
        <v>706</v>
      </c>
      <c r="D26" s="2"/>
      <c r="E26" s="248"/>
      <c r="F26" s="248"/>
      <c r="G26" s="271"/>
      <c r="H26" s="271">
        <f t="shared" si="0"/>
        <v>0</v>
      </c>
      <c r="I26" s="269"/>
      <c r="J26" s="84"/>
      <c r="K26" s="607"/>
      <c r="L26" s="361"/>
    </row>
    <row r="27" spans="1:12" ht="12.75">
      <c r="A27" s="64"/>
      <c r="B27" s="65">
        <v>5</v>
      </c>
      <c r="C27" s="2" t="s">
        <v>681</v>
      </c>
      <c r="D27" s="2">
        <v>8000</v>
      </c>
      <c r="E27" s="248">
        <v>250</v>
      </c>
      <c r="F27" s="248"/>
      <c r="G27" s="271"/>
      <c r="H27" s="271">
        <f t="shared" si="0"/>
        <v>0</v>
      </c>
      <c r="I27" s="269"/>
      <c r="J27" s="84"/>
      <c r="K27" s="607"/>
      <c r="L27" s="361"/>
    </row>
    <row r="28" spans="1:12" ht="13.5" thickBot="1">
      <c r="A28" s="69"/>
      <c r="B28" s="70">
        <v>7</v>
      </c>
      <c r="C28" s="19" t="s">
        <v>682</v>
      </c>
      <c r="D28" s="7"/>
      <c r="E28" s="442"/>
      <c r="F28" s="271"/>
      <c r="G28" s="318"/>
      <c r="H28" s="318">
        <f t="shared" si="0"/>
        <v>0</v>
      </c>
      <c r="I28" s="319"/>
      <c r="J28" s="84"/>
      <c r="K28" s="612"/>
      <c r="L28" s="466"/>
    </row>
    <row r="29" spans="1:12" ht="13.5" thickBot="1">
      <c r="A29" s="72"/>
      <c r="B29" s="73"/>
      <c r="C29" s="9" t="s">
        <v>702</v>
      </c>
      <c r="D29" s="10">
        <f>SUM(D24:D28)</f>
        <v>62603</v>
      </c>
      <c r="E29" s="10">
        <f>SUM(E24:E28)</f>
        <v>73463</v>
      </c>
      <c r="F29" s="10">
        <f aca="true" t="shared" si="4" ref="F29:L29">SUM(F24:F28)</f>
        <v>0</v>
      </c>
      <c r="G29" s="10">
        <f t="shared" si="4"/>
        <v>0</v>
      </c>
      <c r="H29" s="10">
        <f t="shared" si="4"/>
        <v>0</v>
      </c>
      <c r="I29" s="10">
        <f t="shared" si="4"/>
        <v>0</v>
      </c>
      <c r="J29" s="10">
        <f t="shared" si="4"/>
        <v>0</v>
      </c>
      <c r="K29" s="10">
        <f t="shared" si="4"/>
        <v>0</v>
      </c>
      <c r="L29" s="10">
        <f t="shared" si="4"/>
        <v>0</v>
      </c>
    </row>
    <row r="30" spans="1:12" ht="12.75">
      <c r="A30" s="75">
        <v>4</v>
      </c>
      <c r="B30" s="76"/>
      <c r="C30" s="77" t="s">
        <v>714</v>
      </c>
      <c r="D30" s="429"/>
      <c r="E30" s="86"/>
      <c r="F30" s="315"/>
      <c r="G30" s="315"/>
      <c r="H30" s="315">
        <f t="shared" si="0"/>
        <v>0</v>
      </c>
      <c r="I30" s="316"/>
      <c r="J30" s="84"/>
      <c r="K30" s="613"/>
      <c r="L30" s="365"/>
    </row>
    <row r="31" spans="1:12" ht="12.75">
      <c r="A31" s="75"/>
      <c r="B31" s="76">
        <v>1</v>
      </c>
      <c r="C31" s="131" t="s">
        <v>519</v>
      </c>
      <c r="D31" s="429"/>
      <c r="E31" s="86"/>
      <c r="F31" s="341"/>
      <c r="G31" s="341"/>
      <c r="H31" s="341"/>
      <c r="I31" s="342"/>
      <c r="J31" s="84"/>
      <c r="K31" s="607"/>
      <c r="L31" s="361"/>
    </row>
    <row r="32" spans="1:12" ht="12.75">
      <c r="A32" s="75"/>
      <c r="B32" s="76">
        <v>2</v>
      </c>
      <c r="C32" s="131" t="s">
        <v>520</v>
      </c>
      <c r="D32" s="429"/>
      <c r="E32" s="86"/>
      <c r="F32" s="341"/>
      <c r="G32" s="341"/>
      <c r="H32" s="341"/>
      <c r="I32" s="342"/>
      <c r="J32" s="84"/>
      <c r="K32" s="607"/>
      <c r="L32" s="361"/>
    </row>
    <row r="33" spans="1:12" ht="12.75">
      <c r="A33" s="75"/>
      <c r="B33" s="76">
        <v>3</v>
      </c>
      <c r="C33" s="462" t="s">
        <v>518</v>
      </c>
      <c r="D33" s="429"/>
      <c r="E33" s="86">
        <f>SUM(E31:E32)</f>
        <v>0</v>
      </c>
      <c r="F33" s="341"/>
      <c r="G33" s="341"/>
      <c r="H33" s="341"/>
      <c r="I33" s="342"/>
      <c r="J33" s="84"/>
      <c r="K33" s="607"/>
      <c r="L33" s="361"/>
    </row>
    <row r="34" spans="1:12" ht="12.75">
      <c r="A34" s="64"/>
      <c r="B34" s="65">
        <v>4</v>
      </c>
      <c r="C34" s="2" t="s">
        <v>716</v>
      </c>
      <c r="D34" s="427"/>
      <c r="E34" s="6"/>
      <c r="F34" s="6"/>
      <c r="G34" s="271"/>
      <c r="H34" s="271">
        <f t="shared" si="0"/>
        <v>0</v>
      </c>
      <c r="I34" s="269"/>
      <c r="J34" s="84"/>
      <c r="K34" s="607"/>
      <c r="L34" s="361"/>
    </row>
    <row r="35" spans="1:12" ht="12.75">
      <c r="A35" s="64"/>
      <c r="B35" s="65">
        <v>5</v>
      </c>
      <c r="C35" s="2" t="s">
        <v>267</v>
      </c>
      <c r="D35" s="427"/>
      <c r="E35" s="6"/>
      <c r="F35" s="271"/>
      <c r="G35" s="271"/>
      <c r="H35" s="271">
        <f t="shared" si="0"/>
        <v>0</v>
      </c>
      <c r="I35" s="269"/>
      <c r="J35" s="84"/>
      <c r="K35" s="607"/>
      <c r="L35" s="361"/>
    </row>
    <row r="36" spans="1:12" ht="12.75">
      <c r="A36" s="64"/>
      <c r="B36" s="65">
        <v>6</v>
      </c>
      <c r="C36" s="2" t="s">
        <v>123</v>
      </c>
      <c r="D36" s="427"/>
      <c r="E36" s="6"/>
      <c r="F36" s="271"/>
      <c r="G36" s="271"/>
      <c r="H36" s="271">
        <f t="shared" si="0"/>
        <v>0</v>
      </c>
      <c r="I36" s="269"/>
      <c r="J36" s="84"/>
      <c r="K36" s="607"/>
      <c r="L36" s="361"/>
    </row>
    <row r="37" spans="1:12" ht="12.75">
      <c r="A37" s="64"/>
      <c r="B37" s="65">
        <v>7</v>
      </c>
      <c r="C37" s="2" t="s">
        <v>124</v>
      </c>
      <c r="D37" s="427"/>
      <c r="E37" s="6"/>
      <c r="F37" s="271"/>
      <c r="G37" s="271"/>
      <c r="H37" s="271">
        <f t="shared" si="0"/>
        <v>0</v>
      </c>
      <c r="I37" s="269"/>
      <c r="J37" s="84"/>
      <c r="K37" s="607"/>
      <c r="L37" s="361"/>
    </row>
    <row r="38" spans="1:12" ht="12.75">
      <c r="A38" s="64"/>
      <c r="B38" s="65"/>
      <c r="C38" s="87" t="s">
        <v>125</v>
      </c>
      <c r="D38" s="430"/>
      <c r="E38" s="88">
        <f>SUM(E36:E37)</f>
        <v>0</v>
      </c>
      <c r="F38" s="274">
        <v>0</v>
      </c>
      <c r="G38" s="274">
        <f>SUM(G36:G37)</f>
        <v>0</v>
      </c>
      <c r="H38" s="274">
        <f t="shared" si="0"/>
        <v>0</v>
      </c>
      <c r="I38" s="322">
        <f>SUM(I36:I37)</f>
        <v>0</v>
      </c>
      <c r="J38" s="84"/>
      <c r="K38" s="607"/>
      <c r="L38" s="361"/>
    </row>
    <row r="39" spans="1:12" ht="12.75">
      <c r="A39" s="64"/>
      <c r="B39" s="65">
        <v>8</v>
      </c>
      <c r="C39" s="2" t="s">
        <v>720</v>
      </c>
      <c r="D39" s="427"/>
      <c r="E39" s="6"/>
      <c r="F39" s="271"/>
      <c r="G39" s="271"/>
      <c r="H39" s="271">
        <f t="shared" si="0"/>
        <v>0</v>
      </c>
      <c r="I39" s="269"/>
      <c r="J39" s="84"/>
      <c r="K39" s="607"/>
      <c r="L39" s="361"/>
    </row>
    <row r="40" spans="1:12" ht="12.75">
      <c r="A40" s="64"/>
      <c r="B40" s="65"/>
      <c r="C40" s="5" t="s">
        <v>722</v>
      </c>
      <c r="D40" s="426"/>
      <c r="E40" s="6">
        <f>SUM(E38:E39)</f>
        <v>0</v>
      </c>
      <c r="F40" s="271">
        <v>0</v>
      </c>
      <c r="G40" s="271">
        <f>SUM(G38:G39)</f>
        <v>0</v>
      </c>
      <c r="H40" s="271">
        <f t="shared" si="0"/>
        <v>0</v>
      </c>
      <c r="I40" s="269">
        <f>SUM(I38:I39)</f>
        <v>0</v>
      </c>
      <c r="J40" s="84"/>
      <c r="K40" s="607"/>
      <c r="L40" s="361"/>
    </row>
    <row r="41" spans="1:12" ht="12.75">
      <c r="A41" s="64"/>
      <c r="B41" s="65">
        <v>9</v>
      </c>
      <c r="C41" s="2" t="s">
        <v>724</v>
      </c>
      <c r="D41" s="427"/>
      <c r="E41" s="6"/>
      <c r="F41" s="271"/>
      <c r="G41" s="271"/>
      <c r="H41" s="271">
        <f t="shared" si="0"/>
        <v>0</v>
      </c>
      <c r="I41" s="269"/>
      <c r="J41" s="84"/>
      <c r="K41" s="607"/>
      <c r="L41" s="361"/>
    </row>
    <row r="42" spans="1:12" ht="12.75">
      <c r="A42" s="64"/>
      <c r="B42" s="65"/>
      <c r="C42" s="87" t="s">
        <v>126</v>
      </c>
      <c r="D42" s="430"/>
      <c r="E42" s="88">
        <f>E34+E35+E40+E41</f>
        <v>0</v>
      </c>
      <c r="F42" s="274">
        <f>F34+F35+F40+F41</f>
        <v>0</v>
      </c>
      <c r="G42" s="274">
        <f>G34+G35+G40+G41</f>
        <v>0</v>
      </c>
      <c r="H42" s="274">
        <f t="shared" si="0"/>
        <v>0</v>
      </c>
      <c r="I42" s="322">
        <f>I34+I35+I40+I41</f>
        <v>0</v>
      </c>
      <c r="J42" s="84"/>
      <c r="K42" s="607"/>
      <c r="L42" s="361"/>
    </row>
    <row r="43" spans="1:12" ht="12.75">
      <c r="A43" s="64"/>
      <c r="B43" s="65">
        <v>10</v>
      </c>
      <c r="C43" s="2" t="s">
        <v>728</v>
      </c>
      <c r="D43" s="427"/>
      <c r="E43" s="6"/>
      <c r="F43" s="271"/>
      <c r="G43" s="271"/>
      <c r="H43" s="271">
        <f t="shared" si="0"/>
        <v>0</v>
      </c>
      <c r="I43" s="269"/>
      <c r="J43" s="84"/>
      <c r="K43" s="607"/>
      <c r="L43" s="361"/>
    </row>
    <row r="44" spans="1:12" ht="12.75">
      <c r="A44" s="64"/>
      <c r="B44" s="65">
        <v>11</v>
      </c>
      <c r="C44" s="2" t="s">
        <v>730</v>
      </c>
      <c r="D44" s="2"/>
      <c r="E44" s="248"/>
      <c r="F44" s="248"/>
      <c r="G44" s="271"/>
      <c r="H44" s="271">
        <f t="shared" si="0"/>
        <v>0</v>
      </c>
      <c r="I44" s="269"/>
      <c r="J44" s="84"/>
      <c r="K44" s="607"/>
      <c r="L44" s="361"/>
    </row>
    <row r="45" spans="1:12" ht="12.75">
      <c r="A45" s="64"/>
      <c r="B45" s="65">
        <v>12</v>
      </c>
      <c r="C45" s="2" t="s">
        <v>733</v>
      </c>
      <c r="D45" s="2"/>
      <c r="E45" s="248"/>
      <c r="F45" s="271"/>
      <c r="G45" s="271"/>
      <c r="H45" s="271">
        <f t="shared" si="0"/>
        <v>0</v>
      </c>
      <c r="I45" s="269"/>
      <c r="J45" s="84"/>
      <c r="K45" s="607"/>
      <c r="L45" s="361"/>
    </row>
    <row r="46" spans="1:12" ht="13.5" thickBot="1">
      <c r="A46" s="69"/>
      <c r="B46" s="70"/>
      <c r="C46" s="89" t="s">
        <v>735</v>
      </c>
      <c r="D46" s="431"/>
      <c r="E46" s="90">
        <f>SUM(E44:E45)</f>
        <v>0</v>
      </c>
      <c r="F46" s="90">
        <f aca="true" t="shared" si="5" ref="F46:L46">SUM(F44:F45)</f>
        <v>0</v>
      </c>
      <c r="G46" s="90">
        <f t="shared" si="5"/>
        <v>0</v>
      </c>
      <c r="H46" s="90">
        <f t="shared" si="5"/>
        <v>0</v>
      </c>
      <c r="I46" s="90">
        <f t="shared" si="5"/>
        <v>0</v>
      </c>
      <c r="J46" s="90">
        <f t="shared" si="5"/>
        <v>0</v>
      </c>
      <c r="K46" s="90">
        <f t="shared" si="5"/>
        <v>0</v>
      </c>
      <c r="L46" s="90">
        <f t="shared" si="5"/>
        <v>0</v>
      </c>
    </row>
    <row r="47" spans="1:12" ht="13.5" thickBot="1">
      <c r="A47" s="72"/>
      <c r="B47" s="73"/>
      <c r="C47" s="9" t="s">
        <v>714</v>
      </c>
      <c r="D47" s="10">
        <f>D42+D43+D46</f>
        <v>0</v>
      </c>
      <c r="E47" s="10">
        <f>E33+E42+E43+E46</f>
        <v>0</v>
      </c>
      <c r="F47" s="10">
        <f aca="true" t="shared" si="6" ref="F47:L47">F33+F42+F43+F46</f>
        <v>0</v>
      </c>
      <c r="G47" s="10">
        <f t="shared" si="6"/>
        <v>0</v>
      </c>
      <c r="H47" s="10">
        <f t="shared" si="6"/>
        <v>0</v>
      </c>
      <c r="I47" s="10">
        <f t="shared" si="6"/>
        <v>0</v>
      </c>
      <c r="J47" s="10">
        <f t="shared" si="6"/>
        <v>0</v>
      </c>
      <c r="K47" s="10">
        <f t="shared" si="6"/>
        <v>0</v>
      </c>
      <c r="L47" s="10">
        <f t="shared" si="6"/>
        <v>0</v>
      </c>
    </row>
    <row r="48" spans="1:12" ht="12.75">
      <c r="A48" s="75"/>
      <c r="B48" s="76"/>
      <c r="C48" s="131"/>
      <c r="D48" s="432"/>
      <c r="E48" s="86"/>
      <c r="F48" s="315"/>
      <c r="G48" s="315"/>
      <c r="H48" s="315"/>
      <c r="I48" s="316"/>
      <c r="J48" s="84"/>
      <c r="K48" s="614"/>
      <c r="L48" s="359"/>
    </row>
    <row r="49" spans="1:12" ht="16.5" thickBot="1">
      <c r="A49" s="277"/>
      <c r="B49" s="278"/>
      <c r="C49" s="279" t="s">
        <v>268</v>
      </c>
      <c r="D49" s="298">
        <f>D16+D22+D29+D47</f>
        <v>65806</v>
      </c>
      <c r="E49" s="298">
        <f>E16+E22+E29+E47</f>
        <v>74964</v>
      </c>
      <c r="F49" s="298">
        <f aca="true" t="shared" si="7" ref="F49:L49">F16+F22+F29+F47</f>
        <v>0</v>
      </c>
      <c r="G49" s="298">
        <f t="shared" si="7"/>
        <v>0</v>
      </c>
      <c r="H49" s="298">
        <f t="shared" si="7"/>
        <v>0</v>
      </c>
      <c r="I49" s="298">
        <f t="shared" si="7"/>
        <v>0</v>
      </c>
      <c r="J49" s="298">
        <f t="shared" si="7"/>
        <v>0</v>
      </c>
      <c r="K49" s="298">
        <f t="shared" si="7"/>
        <v>0</v>
      </c>
      <c r="L49" s="298">
        <f t="shared" si="7"/>
        <v>0</v>
      </c>
    </row>
    <row r="50" spans="1:12" ht="16.5" thickBot="1">
      <c r="A50" s="281"/>
      <c r="B50" s="282"/>
      <c r="C50" s="283" t="s">
        <v>130</v>
      </c>
      <c r="D50" s="373"/>
      <c r="E50" s="284"/>
      <c r="F50" s="285"/>
      <c r="G50" s="285"/>
      <c r="H50" s="285"/>
      <c r="I50" s="329"/>
      <c r="J50" s="84"/>
      <c r="K50" s="487"/>
      <c r="L50" s="366"/>
    </row>
    <row r="51" spans="1:12" ht="13.5" thickBot="1">
      <c r="A51" s="287">
        <v>5</v>
      </c>
      <c r="B51" s="288"/>
      <c r="C51" s="154" t="s">
        <v>269</v>
      </c>
      <c r="D51" s="155">
        <f>SUM(D52:D54)</f>
        <v>65806</v>
      </c>
      <c r="E51" s="155">
        <f>SUM(E52:E54)</f>
        <v>74449</v>
      </c>
      <c r="F51" s="155">
        <f aca="true" t="shared" si="8" ref="F51:L51">SUM(F52:F54)</f>
        <v>0</v>
      </c>
      <c r="G51" s="155">
        <f t="shared" si="8"/>
        <v>0</v>
      </c>
      <c r="H51" s="155">
        <f t="shared" si="8"/>
        <v>0</v>
      </c>
      <c r="I51" s="155">
        <f t="shared" si="8"/>
        <v>0</v>
      </c>
      <c r="J51" s="155">
        <f t="shared" si="8"/>
        <v>0</v>
      </c>
      <c r="K51" s="155">
        <f t="shared" si="8"/>
        <v>0</v>
      </c>
      <c r="L51" s="155">
        <f t="shared" si="8"/>
        <v>0</v>
      </c>
    </row>
    <row r="52" spans="1:12" ht="12.75">
      <c r="A52" s="289"/>
      <c r="B52" s="290">
        <v>1</v>
      </c>
      <c r="C52" s="291" t="s">
        <v>58</v>
      </c>
      <c r="D52" s="433">
        <v>41071</v>
      </c>
      <c r="E52" s="730">
        <v>51508</v>
      </c>
      <c r="F52" s="730"/>
      <c r="G52" s="315"/>
      <c r="H52" s="315">
        <f aca="true" t="shared" si="9" ref="H52:H64">SUM(F52:G52)</f>
        <v>0</v>
      </c>
      <c r="I52" s="316"/>
      <c r="J52" s="84"/>
      <c r="K52" s="614"/>
      <c r="L52" s="359"/>
    </row>
    <row r="53" spans="1:12" ht="12.75">
      <c r="A53" s="250"/>
      <c r="B53" s="251">
        <v>2</v>
      </c>
      <c r="C53" s="262" t="s">
        <v>29</v>
      </c>
      <c r="D53" s="433">
        <v>10947</v>
      </c>
      <c r="E53" s="731">
        <v>8122</v>
      </c>
      <c r="F53" s="731"/>
      <c r="G53" s="271"/>
      <c r="H53" s="271">
        <f t="shared" si="9"/>
        <v>0</v>
      </c>
      <c r="I53" s="269"/>
      <c r="J53" s="84"/>
      <c r="K53" s="607"/>
      <c r="L53" s="361"/>
    </row>
    <row r="54" spans="1:12" ht="13.5" thickBot="1">
      <c r="A54" s="250"/>
      <c r="B54" s="251">
        <v>3</v>
      </c>
      <c r="C54" s="262" t="s">
        <v>60</v>
      </c>
      <c r="D54" s="433">
        <v>13788</v>
      </c>
      <c r="E54" s="748">
        <v>14819</v>
      </c>
      <c r="F54" s="729"/>
      <c r="G54" s="271"/>
      <c r="H54" s="271">
        <f t="shared" si="9"/>
        <v>0</v>
      </c>
      <c r="I54" s="269"/>
      <c r="J54" s="84"/>
      <c r="K54" s="615"/>
      <c r="L54" s="358"/>
    </row>
    <row r="55" spans="1:12" ht="12.75">
      <c r="A55" s="337">
        <v>6</v>
      </c>
      <c r="B55" s="354"/>
      <c r="C55" s="355" t="s">
        <v>270</v>
      </c>
      <c r="D55" s="340">
        <f>SUM(D56:D60)</f>
        <v>0</v>
      </c>
      <c r="E55" s="340">
        <f>SUM(E56:E60)</f>
        <v>0</v>
      </c>
      <c r="F55" s="340">
        <f aca="true" t="shared" si="10" ref="F55:L55">SUM(F56:F60)</f>
        <v>0</v>
      </c>
      <c r="G55" s="340"/>
      <c r="H55" s="340">
        <f t="shared" si="10"/>
        <v>0</v>
      </c>
      <c r="I55" s="340">
        <f t="shared" si="10"/>
        <v>0</v>
      </c>
      <c r="J55" s="340">
        <f t="shared" si="10"/>
        <v>0</v>
      </c>
      <c r="K55" s="340">
        <f t="shared" si="10"/>
        <v>0</v>
      </c>
      <c r="L55" s="340">
        <f t="shared" si="10"/>
        <v>0</v>
      </c>
    </row>
    <row r="56" spans="1:12" ht="12.75">
      <c r="A56" s="250"/>
      <c r="B56" s="357">
        <v>1</v>
      </c>
      <c r="C56" s="262" t="s">
        <v>679</v>
      </c>
      <c r="D56" s="433"/>
      <c r="E56" s="334"/>
      <c r="F56" s="271"/>
      <c r="G56" s="341"/>
      <c r="H56" s="341">
        <f t="shared" si="9"/>
        <v>0</v>
      </c>
      <c r="I56" s="363"/>
      <c r="J56" s="84"/>
      <c r="K56" s="607"/>
      <c r="L56" s="361"/>
    </row>
    <row r="57" spans="1:12" ht="12.75">
      <c r="A57" s="289"/>
      <c r="B57" s="290">
        <v>2</v>
      </c>
      <c r="C57" s="291" t="s">
        <v>680</v>
      </c>
      <c r="D57" s="433"/>
      <c r="E57" s="334"/>
      <c r="F57" s="271"/>
      <c r="G57" s="341"/>
      <c r="H57" s="341">
        <f t="shared" si="9"/>
        <v>0</v>
      </c>
      <c r="I57" s="342"/>
      <c r="J57" s="84"/>
      <c r="K57" s="607"/>
      <c r="L57" s="361"/>
    </row>
    <row r="58" spans="1:12" ht="12.75">
      <c r="A58" s="289"/>
      <c r="B58" s="290">
        <v>3</v>
      </c>
      <c r="C58" s="55" t="s">
        <v>271</v>
      </c>
      <c r="D58" s="102"/>
      <c r="E58" s="334"/>
      <c r="F58" s="271"/>
      <c r="G58" s="341"/>
      <c r="H58" s="341">
        <f t="shared" si="9"/>
        <v>0</v>
      </c>
      <c r="I58" s="342"/>
      <c r="J58" s="438"/>
      <c r="K58" s="607"/>
      <c r="L58" s="361"/>
    </row>
    <row r="59" spans="1:12" ht="12.75">
      <c r="A59" s="292"/>
      <c r="B59" s="293">
        <v>4</v>
      </c>
      <c r="C59" s="193" t="s">
        <v>678</v>
      </c>
      <c r="D59" s="435"/>
      <c r="E59" s="334"/>
      <c r="F59" s="341"/>
      <c r="G59" s="271"/>
      <c r="H59" s="271"/>
      <c r="I59" s="345"/>
      <c r="J59" s="84"/>
      <c r="K59" s="487"/>
      <c r="L59" s="366"/>
    </row>
    <row r="60" spans="1:12" ht="13.5" thickBot="1">
      <c r="A60" s="294"/>
      <c r="B60" s="295">
        <v>5</v>
      </c>
      <c r="C60" s="296" t="s">
        <v>675</v>
      </c>
      <c r="D60" s="434"/>
      <c r="E60" s="334"/>
      <c r="F60" s="334"/>
      <c r="G60" s="334"/>
      <c r="H60" s="334"/>
      <c r="I60" s="334">
        <f>SUM(I61:I63)</f>
        <v>0</v>
      </c>
      <c r="K60" s="608"/>
      <c r="L60" s="358"/>
    </row>
    <row r="61" spans="1:12" ht="13.5" thickBot="1">
      <c r="A61" s="287">
        <v>7</v>
      </c>
      <c r="B61" s="288"/>
      <c r="C61" s="154" t="s">
        <v>272</v>
      </c>
      <c r="D61" s="155">
        <f>SUM(D62:D64)</f>
        <v>0</v>
      </c>
      <c r="E61" s="155">
        <f>SUM(E62:E64)</f>
        <v>515</v>
      </c>
      <c r="F61" s="155">
        <f aca="true" t="shared" si="11" ref="F61:L61">SUM(F62:F64)</f>
        <v>0</v>
      </c>
      <c r="G61" s="155">
        <f t="shared" si="11"/>
        <v>0</v>
      </c>
      <c r="H61" s="155">
        <f t="shared" si="11"/>
        <v>0</v>
      </c>
      <c r="I61" s="155">
        <f t="shared" si="11"/>
        <v>0</v>
      </c>
      <c r="J61" s="155">
        <f t="shared" si="11"/>
        <v>0</v>
      </c>
      <c r="K61" s="155">
        <f t="shared" si="11"/>
        <v>0</v>
      </c>
      <c r="L61" s="155">
        <f t="shared" si="11"/>
        <v>0</v>
      </c>
    </row>
    <row r="62" spans="1:12" ht="12.75">
      <c r="A62" s="289"/>
      <c r="B62" s="290">
        <v>1</v>
      </c>
      <c r="C62" s="291" t="s">
        <v>136</v>
      </c>
      <c r="D62" s="433"/>
      <c r="E62" s="334">
        <v>515</v>
      </c>
      <c r="F62" s="334"/>
      <c r="G62" s="315"/>
      <c r="H62" s="315">
        <f t="shared" si="9"/>
        <v>0</v>
      </c>
      <c r="I62" s="359"/>
      <c r="K62" s="616"/>
      <c r="L62" s="365"/>
    </row>
    <row r="63" spans="1:12" ht="13.5" thickBot="1">
      <c r="A63" s="292"/>
      <c r="B63" s="293">
        <v>2</v>
      </c>
      <c r="C63" s="193" t="s">
        <v>170</v>
      </c>
      <c r="D63" s="434"/>
      <c r="E63" s="464"/>
      <c r="F63" s="271"/>
      <c r="G63" s="271"/>
      <c r="H63" s="271"/>
      <c r="I63" s="673"/>
      <c r="K63" s="669"/>
      <c r="L63" s="366"/>
    </row>
    <row r="64" spans="1:12" ht="13.5" thickBot="1">
      <c r="A64" s="252"/>
      <c r="B64" s="253">
        <v>3</v>
      </c>
      <c r="C64" s="467" t="s">
        <v>137</v>
      </c>
      <c r="D64" s="468"/>
      <c r="E64" s="469"/>
      <c r="F64" s="713"/>
      <c r="G64" s="714"/>
      <c r="H64" s="714">
        <f t="shared" si="9"/>
        <v>0</v>
      </c>
      <c r="I64" s="673"/>
      <c r="K64" s="608"/>
      <c r="L64" s="358"/>
    </row>
    <row r="65" spans="1:12" ht="13.5" thickBot="1">
      <c r="A65" s="472">
        <v>8</v>
      </c>
      <c r="B65" s="473"/>
      <c r="C65" s="184" t="s">
        <v>524</v>
      </c>
      <c r="D65" s="474"/>
      <c r="E65" s="475">
        <f>SUM(E66:E67)</f>
        <v>0</v>
      </c>
      <c r="F65" s="475">
        <f aca="true" t="shared" si="12" ref="F65:L65">SUM(F66:F67)</f>
        <v>0</v>
      </c>
      <c r="G65" s="475">
        <f t="shared" si="12"/>
        <v>0</v>
      </c>
      <c r="H65" s="475">
        <f t="shared" si="12"/>
        <v>0</v>
      </c>
      <c r="I65" s="475">
        <f t="shared" si="12"/>
        <v>0</v>
      </c>
      <c r="J65" s="475">
        <f t="shared" si="12"/>
        <v>0</v>
      </c>
      <c r="K65" s="475">
        <f t="shared" si="12"/>
        <v>0</v>
      </c>
      <c r="L65" s="475">
        <f t="shared" si="12"/>
        <v>0</v>
      </c>
    </row>
    <row r="66" spans="1:12" ht="12.75">
      <c r="A66" s="292"/>
      <c r="B66" s="293">
        <v>1</v>
      </c>
      <c r="C66" s="193" t="s">
        <v>525</v>
      </c>
      <c r="D66" s="482"/>
      <c r="E66" s="483"/>
      <c r="F66" s="318"/>
      <c r="G66" s="465"/>
      <c r="H66" s="465"/>
      <c r="I66" s="466"/>
      <c r="K66" s="616"/>
      <c r="L66" s="365"/>
    </row>
    <row r="67" spans="1:12" ht="12.75">
      <c r="A67" s="294"/>
      <c r="B67" s="295">
        <v>2</v>
      </c>
      <c r="C67" s="176" t="s">
        <v>526</v>
      </c>
      <c r="D67" s="434"/>
      <c r="E67" s="464"/>
      <c r="F67" s="318"/>
      <c r="G67" s="465"/>
      <c r="H67" s="465"/>
      <c r="I67" s="466"/>
      <c r="K67" s="609"/>
      <c r="L67" s="361"/>
    </row>
    <row r="68" spans="1:12" ht="16.5" thickBot="1">
      <c r="A68" s="277"/>
      <c r="B68" s="278"/>
      <c r="C68" s="279" t="s">
        <v>273</v>
      </c>
      <c r="D68" s="298">
        <f>D51+D55+D61</f>
        <v>65806</v>
      </c>
      <c r="E68" s="298">
        <f>E51+E55+E61+E65</f>
        <v>74964</v>
      </c>
      <c r="F68" s="298">
        <f aca="true" t="shared" si="13" ref="F68:L68">F51+F55+F61+F65</f>
        <v>0</v>
      </c>
      <c r="G68" s="298">
        <f t="shared" si="13"/>
        <v>0</v>
      </c>
      <c r="H68" s="298">
        <f t="shared" si="13"/>
        <v>0</v>
      </c>
      <c r="I68" s="298">
        <f t="shared" si="13"/>
        <v>0</v>
      </c>
      <c r="J68" s="298">
        <f t="shared" si="13"/>
        <v>0</v>
      </c>
      <c r="K68" s="298">
        <f t="shared" si="13"/>
        <v>0</v>
      </c>
      <c r="L68" s="298">
        <f t="shared" si="13"/>
        <v>0</v>
      </c>
    </row>
    <row r="69" ht="12.75">
      <c r="G69" s="297">
        <f>G49-G68</f>
        <v>0</v>
      </c>
    </row>
    <row r="70" spans="1:5" ht="16.5" hidden="1" thickBot="1">
      <c r="A70" s="107" t="s">
        <v>274</v>
      </c>
      <c r="B70" s="108"/>
      <c r="C70" s="109"/>
      <c r="D70" s="254"/>
      <c r="E70" s="362"/>
    </row>
    <row r="71" ht="12.75">
      <c r="E71" s="297">
        <f>E49-E68</f>
        <v>0</v>
      </c>
    </row>
  </sheetData>
  <sheetProtection/>
  <printOptions horizontalCentered="1"/>
  <pageMargins left="0.5905511811023623" right="0.5905511811023623" top="0.7874015748031497" bottom="0.7874015748031497" header="0" footer="0"/>
  <pageSetup firstPageNumber="33" useFirstPageNumber="1" fitToHeight="1" fitToWidth="1" horizontalDpi="600" verticalDpi="600" orientation="portrait" paperSize="9" scale="76" r:id="rId1"/>
  <headerFooter alignWithMargins="0">
    <oddHeader>&amp;R&amp;P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0.00390625" style="1514" customWidth="1"/>
    <col min="2" max="2" width="9.140625" style="1514" customWidth="1"/>
    <col min="3" max="3" width="60.140625" style="1514" customWidth="1"/>
    <col min="4" max="4" width="14.57421875" style="1514" hidden="1" customWidth="1"/>
    <col min="5" max="5" width="10.7109375" style="1514" customWidth="1"/>
    <col min="6" max="6" width="11.28125" style="1514" customWidth="1"/>
    <col min="7" max="7" width="12.140625" style="1514" customWidth="1"/>
    <col min="8" max="8" width="11.28125" style="1514" customWidth="1"/>
    <col min="9" max="9" width="10.7109375" style="1514" hidden="1" customWidth="1"/>
    <col min="10" max="10" width="9.140625" style="1514" hidden="1" customWidth="1"/>
    <col min="11" max="16384" width="9.140625" style="1514" customWidth="1"/>
  </cols>
  <sheetData>
    <row r="2" spans="1:11" ht="16.5" thickBot="1">
      <c r="A2" s="987" t="s">
        <v>527</v>
      </c>
      <c r="E2" s="1177"/>
      <c r="G2" s="1598" t="s">
        <v>286</v>
      </c>
      <c r="K2" s="1598"/>
    </row>
    <row r="3" spans="1:11" ht="15.75">
      <c r="A3" s="1178" t="s">
        <v>109</v>
      </c>
      <c r="B3" s="1179"/>
      <c r="C3" s="1180" t="s">
        <v>946</v>
      </c>
      <c r="D3" s="1927"/>
      <c r="E3" s="1181" t="s">
        <v>175</v>
      </c>
      <c r="F3" s="1253"/>
      <c r="G3" s="1253"/>
      <c r="H3" s="1253"/>
      <c r="I3" s="1253"/>
      <c r="J3" s="1253"/>
      <c r="K3" s="1253"/>
    </row>
    <row r="4" spans="1:11" ht="16.5" thickBot="1">
      <c r="A4" s="1183" t="s">
        <v>111</v>
      </c>
      <c r="B4" s="1184"/>
      <c r="C4" s="1599" t="s">
        <v>167</v>
      </c>
      <c r="D4" s="1888"/>
      <c r="E4" s="1652" t="s">
        <v>316</v>
      </c>
      <c r="F4" s="1253"/>
      <c r="G4" s="1253"/>
      <c r="H4" s="1253"/>
      <c r="I4" s="1253"/>
      <c r="J4" s="1253"/>
      <c r="K4" s="1253"/>
    </row>
    <row r="5" spans="1:11" ht="15.75" thickBot="1">
      <c r="A5" s="1187"/>
      <c r="B5" s="1187"/>
      <c r="C5" s="1187"/>
      <c r="D5" s="1187"/>
      <c r="E5" s="1188" t="s">
        <v>113</v>
      </c>
      <c r="F5" s="1253"/>
      <c r="G5" s="1253"/>
      <c r="H5" s="1253"/>
      <c r="I5" s="1253"/>
      <c r="J5" s="1253"/>
      <c r="K5" s="1253"/>
    </row>
    <row r="6" spans="1:12" ht="63">
      <c r="A6" s="1601" t="s">
        <v>114</v>
      </c>
      <c r="B6" s="1602" t="s">
        <v>115</v>
      </c>
      <c r="C6" s="1191" t="s">
        <v>116</v>
      </c>
      <c r="D6" s="1889" t="s">
        <v>506</v>
      </c>
      <c r="E6" s="1192" t="s">
        <v>933</v>
      </c>
      <c r="F6" s="1193" t="s">
        <v>1049</v>
      </c>
      <c r="G6" s="1653" t="s">
        <v>564</v>
      </c>
      <c r="H6" s="1653" t="s">
        <v>646</v>
      </c>
      <c r="I6" s="1653" t="s">
        <v>390</v>
      </c>
      <c r="J6" s="1253"/>
      <c r="K6" s="1189" t="s">
        <v>47</v>
      </c>
      <c r="L6" s="1195" t="s">
        <v>48</v>
      </c>
    </row>
    <row r="7" spans="1:12" ht="15.75">
      <c r="A7" s="1214"/>
      <c r="B7" s="1215"/>
      <c r="C7" s="1361" t="s">
        <v>118</v>
      </c>
      <c r="D7" s="1928"/>
      <c r="E7" s="1216"/>
      <c r="F7" s="1570"/>
      <c r="G7" s="1570"/>
      <c r="H7" s="1570"/>
      <c r="I7" s="1570"/>
      <c r="J7" s="1253"/>
      <c r="K7" s="2026"/>
      <c r="L7" s="1681"/>
    </row>
    <row r="8" spans="1:12" ht="12.75">
      <c r="A8" s="1214">
        <v>1</v>
      </c>
      <c r="B8" s="1215"/>
      <c r="C8" s="1046" t="s">
        <v>649</v>
      </c>
      <c r="D8" s="1929"/>
      <c r="E8" s="1216"/>
      <c r="F8" s="1570"/>
      <c r="G8" s="1570"/>
      <c r="H8" s="1570"/>
      <c r="I8" s="1570"/>
      <c r="J8" s="1253"/>
      <c r="K8" s="2026"/>
      <c r="L8" s="1681"/>
    </row>
    <row r="9" spans="1:12" ht="12.75">
      <c r="A9" s="1214"/>
      <c r="B9" s="1215">
        <v>1</v>
      </c>
      <c r="C9" s="1040" t="s">
        <v>686</v>
      </c>
      <c r="D9" s="1930"/>
      <c r="E9" s="1047"/>
      <c r="F9" s="1047"/>
      <c r="G9" s="1570"/>
      <c r="H9" s="1570">
        <f aca="true" t="shared" si="0" ref="H9:H45">SUM(F9:G9)</f>
        <v>0</v>
      </c>
      <c r="I9" s="1570"/>
      <c r="J9" s="1253"/>
      <c r="K9" s="2026"/>
      <c r="L9" s="1681"/>
    </row>
    <row r="10" spans="1:12" ht="12.75">
      <c r="A10" s="1214"/>
      <c r="B10" s="1215">
        <v>2</v>
      </c>
      <c r="C10" s="1040" t="s">
        <v>695</v>
      </c>
      <c r="D10" s="1040">
        <v>203490</v>
      </c>
      <c r="E10" s="1517">
        <v>232874</v>
      </c>
      <c r="F10" s="1517">
        <v>232874</v>
      </c>
      <c r="G10" s="1606"/>
      <c r="H10" s="1606">
        <f t="shared" si="0"/>
        <v>232874</v>
      </c>
      <c r="I10" s="1570"/>
      <c r="J10" s="1253"/>
      <c r="K10" s="1517">
        <v>232874</v>
      </c>
      <c r="L10" s="1681"/>
    </row>
    <row r="11" spans="1:12" ht="12.75">
      <c r="A11" s="1214"/>
      <c r="B11" s="1215">
        <v>3</v>
      </c>
      <c r="C11" s="1040" t="s">
        <v>653</v>
      </c>
      <c r="D11" s="1040">
        <v>5461</v>
      </c>
      <c r="E11" s="1517">
        <v>10509</v>
      </c>
      <c r="F11" s="1517">
        <v>10509</v>
      </c>
      <c r="G11" s="1606"/>
      <c r="H11" s="1606">
        <f t="shared" si="0"/>
        <v>10509</v>
      </c>
      <c r="I11" s="1570"/>
      <c r="J11" s="1253"/>
      <c r="K11" s="1517">
        <v>10509</v>
      </c>
      <c r="L11" s="1681"/>
    </row>
    <row r="12" spans="1:12" ht="12.75">
      <c r="A12" s="1214"/>
      <c r="B12" s="1215">
        <v>4</v>
      </c>
      <c r="C12" s="1040" t="s">
        <v>655</v>
      </c>
      <c r="D12" s="1040"/>
      <c r="E12" s="1517"/>
      <c r="F12" s="1606"/>
      <c r="G12" s="1606"/>
      <c r="H12" s="1606">
        <f t="shared" si="0"/>
        <v>0</v>
      </c>
      <c r="I12" s="1570"/>
      <c r="J12" s="1253"/>
      <c r="K12" s="2026"/>
      <c r="L12" s="1681"/>
    </row>
    <row r="13" spans="1:12" ht="12.75">
      <c r="A13" s="1214"/>
      <c r="B13" s="1215">
        <v>5</v>
      </c>
      <c r="C13" s="1040" t="s">
        <v>683</v>
      </c>
      <c r="D13" s="1040"/>
      <c r="E13" s="1517"/>
      <c r="F13" s="1606"/>
      <c r="G13" s="1606"/>
      <c r="H13" s="1606">
        <f t="shared" si="0"/>
        <v>0</v>
      </c>
      <c r="I13" s="1570"/>
      <c r="J13" s="1253"/>
      <c r="K13" s="2026"/>
      <c r="L13" s="1681"/>
    </row>
    <row r="14" spans="1:12" ht="12.75">
      <c r="A14" s="1214"/>
      <c r="B14" s="1215"/>
      <c r="C14" s="1046" t="s">
        <v>658</v>
      </c>
      <c r="D14" s="1041">
        <f>SUM(D9:D13)</f>
        <v>208951</v>
      </c>
      <c r="E14" s="1517">
        <f>SUM(E9:E13)</f>
        <v>243383</v>
      </c>
      <c r="F14" s="1517">
        <f aca="true" t="shared" si="1" ref="F14:L14">SUM(F9:F13)</f>
        <v>243383</v>
      </c>
      <c r="G14" s="1517">
        <f t="shared" si="1"/>
        <v>0</v>
      </c>
      <c r="H14" s="1517">
        <f t="shared" si="1"/>
        <v>243383</v>
      </c>
      <c r="I14" s="1517">
        <f t="shared" si="1"/>
        <v>0</v>
      </c>
      <c r="J14" s="1517">
        <f t="shared" si="1"/>
        <v>0</v>
      </c>
      <c r="K14" s="1517">
        <f t="shared" si="1"/>
        <v>243383</v>
      </c>
      <c r="L14" s="1517">
        <f t="shared" si="1"/>
        <v>0</v>
      </c>
    </row>
    <row r="15" spans="1:12" ht="13.5" thickBot="1">
      <c r="A15" s="1224"/>
      <c r="B15" s="1225">
        <v>7</v>
      </c>
      <c r="C15" s="1073" t="s">
        <v>660</v>
      </c>
      <c r="D15" s="1931"/>
      <c r="E15" s="1226"/>
      <c r="F15" s="1607"/>
      <c r="G15" s="1607"/>
      <c r="H15" s="1607">
        <f t="shared" si="0"/>
        <v>0</v>
      </c>
      <c r="I15" s="1654"/>
      <c r="J15" s="1253"/>
      <c r="K15" s="2029"/>
      <c r="L15" s="1978"/>
    </row>
    <row r="16" spans="1:12" ht="13.5" thickBot="1">
      <c r="A16" s="1228"/>
      <c r="B16" s="1229"/>
      <c r="C16" s="1057" t="s">
        <v>119</v>
      </c>
      <c r="D16" s="1058">
        <f>SUM(D14:D15)</f>
        <v>208951</v>
      </c>
      <c r="E16" s="1058">
        <f>SUM(E14:E15)</f>
        <v>243383</v>
      </c>
      <c r="F16" s="1058">
        <f aca="true" t="shared" si="2" ref="F16:K16">SUM(F14:F15)</f>
        <v>243383</v>
      </c>
      <c r="G16" s="1058">
        <f t="shared" si="2"/>
        <v>0</v>
      </c>
      <c r="H16" s="1058">
        <f t="shared" si="2"/>
        <v>243383</v>
      </c>
      <c r="I16" s="1058">
        <f t="shared" si="2"/>
        <v>0</v>
      </c>
      <c r="J16" s="1058">
        <f t="shared" si="2"/>
        <v>0</v>
      </c>
      <c r="K16" s="1058">
        <f t="shared" si="2"/>
        <v>243383</v>
      </c>
      <c r="L16" s="1058">
        <f>SUM(L14:L15)</f>
        <v>0</v>
      </c>
    </row>
    <row r="17" spans="1:12" ht="12.75">
      <c r="A17" s="1233">
        <v>2</v>
      </c>
      <c r="B17" s="1234"/>
      <c r="C17" s="1235" t="s">
        <v>668</v>
      </c>
      <c r="D17" s="1932"/>
      <c r="E17" s="1257"/>
      <c r="F17" s="1657"/>
      <c r="G17" s="1657"/>
      <c r="H17" s="1657">
        <f t="shared" si="0"/>
        <v>0</v>
      </c>
      <c r="I17" s="1658"/>
      <c r="J17" s="1253"/>
      <c r="K17" s="2030"/>
      <c r="L17" s="1684"/>
    </row>
    <row r="18" spans="1:12" ht="12.75">
      <c r="A18" s="1214"/>
      <c r="B18" s="1215"/>
      <c r="C18" s="1040"/>
      <c r="D18" s="1040"/>
      <c r="E18" s="1517"/>
      <c r="F18" s="1606"/>
      <c r="G18" s="1606"/>
      <c r="H18" s="1606">
        <f t="shared" si="0"/>
        <v>0</v>
      </c>
      <c r="I18" s="1570"/>
      <c r="J18" s="1253"/>
      <c r="K18" s="2026"/>
      <c r="L18" s="1681"/>
    </row>
    <row r="19" spans="1:12" ht="12.75">
      <c r="A19" s="1214"/>
      <c r="B19" s="1215">
        <v>1</v>
      </c>
      <c r="C19" s="1040" t="s">
        <v>694</v>
      </c>
      <c r="D19" s="1040"/>
      <c r="E19" s="1517"/>
      <c r="F19" s="1606"/>
      <c r="G19" s="1606"/>
      <c r="H19" s="1606">
        <f t="shared" si="0"/>
        <v>0</v>
      </c>
      <c r="I19" s="1570"/>
      <c r="J19" s="1253"/>
      <c r="K19" s="2026"/>
      <c r="L19" s="1681"/>
    </row>
    <row r="20" spans="1:12" ht="12.75">
      <c r="A20" s="1214"/>
      <c r="B20" s="1215">
        <v>2</v>
      </c>
      <c r="C20" s="1040" t="s">
        <v>673</v>
      </c>
      <c r="D20" s="1040"/>
      <c r="E20" s="1517"/>
      <c r="F20" s="1606"/>
      <c r="G20" s="1606"/>
      <c r="H20" s="1606">
        <f t="shared" si="0"/>
        <v>0</v>
      </c>
      <c r="I20" s="1570"/>
      <c r="J20" s="1253"/>
      <c r="K20" s="2026"/>
      <c r="L20" s="1681"/>
    </row>
    <row r="21" spans="1:12" ht="13.5" thickBot="1">
      <c r="A21" s="1224"/>
      <c r="B21" s="1225">
        <v>3</v>
      </c>
      <c r="C21" s="1073" t="s">
        <v>684</v>
      </c>
      <c r="D21" s="1049"/>
      <c r="E21" s="1941"/>
      <c r="F21" s="1606"/>
      <c r="G21" s="1607"/>
      <c r="H21" s="1607">
        <f t="shared" si="0"/>
        <v>0</v>
      </c>
      <c r="I21" s="1654"/>
      <c r="J21" s="1253"/>
      <c r="K21" s="2029"/>
      <c r="L21" s="1978"/>
    </row>
    <row r="22" spans="1:12" ht="13.5" thickBot="1">
      <c r="A22" s="1228"/>
      <c r="B22" s="1229"/>
      <c r="C22" s="1057" t="s">
        <v>668</v>
      </c>
      <c r="D22" s="1058">
        <f>SUM(D18:D21)</f>
        <v>0</v>
      </c>
      <c r="E22" s="1058">
        <f>SUM(E18:E21)</f>
        <v>0</v>
      </c>
      <c r="F22" s="1058">
        <f aca="true" t="shared" si="3" ref="F22:L22">SUM(F18:F21)</f>
        <v>0</v>
      </c>
      <c r="G22" s="1058">
        <f t="shared" si="3"/>
        <v>0</v>
      </c>
      <c r="H22" s="1058">
        <f t="shared" si="3"/>
        <v>0</v>
      </c>
      <c r="I22" s="1058">
        <f t="shared" si="3"/>
        <v>0</v>
      </c>
      <c r="J22" s="1058">
        <f t="shared" si="3"/>
        <v>0</v>
      </c>
      <c r="K22" s="1058">
        <f t="shared" si="3"/>
        <v>0</v>
      </c>
      <c r="L22" s="1058">
        <f t="shared" si="3"/>
        <v>0</v>
      </c>
    </row>
    <row r="23" spans="1:12" ht="12.75">
      <c r="A23" s="1233">
        <v>3</v>
      </c>
      <c r="B23" s="1234"/>
      <c r="C23" s="1235" t="s">
        <v>702</v>
      </c>
      <c r="D23" s="1932"/>
      <c r="E23" s="1257"/>
      <c r="F23" s="1657"/>
      <c r="G23" s="1657"/>
      <c r="H23" s="1657">
        <f t="shared" si="0"/>
        <v>0</v>
      </c>
      <c r="I23" s="1658"/>
      <c r="J23" s="1253"/>
      <c r="K23" s="2030"/>
      <c r="L23" s="1684"/>
    </row>
    <row r="24" spans="1:12" ht="12.75">
      <c r="A24" s="1214"/>
      <c r="B24" s="1215">
        <v>1</v>
      </c>
      <c r="C24" s="1040" t="s">
        <v>216</v>
      </c>
      <c r="D24" s="1040">
        <v>181981</v>
      </c>
      <c r="E24" s="1517">
        <v>276116</v>
      </c>
      <c r="F24" s="1517">
        <v>276116</v>
      </c>
      <c r="G24" s="1606">
        <v>23529</v>
      </c>
      <c r="H24" s="1606">
        <f t="shared" si="0"/>
        <v>299645</v>
      </c>
      <c r="I24" s="1570"/>
      <c r="J24" s="1253"/>
      <c r="K24" s="1517">
        <v>299645</v>
      </c>
      <c r="L24" s="1681"/>
    </row>
    <row r="25" spans="1:12" ht="12.75">
      <c r="A25" s="1214"/>
      <c r="B25" s="1215">
        <v>2</v>
      </c>
      <c r="C25" s="1040" t="s">
        <v>704</v>
      </c>
      <c r="D25" s="1040"/>
      <c r="E25" s="1517"/>
      <c r="F25" s="1517"/>
      <c r="G25" s="1606"/>
      <c r="H25" s="1606">
        <f t="shared" si="0"/>
        <v>0</v>
      </c>
      <c r="I25" s="1570"/>
      <c r="J25" s="1253"/>
      <c r="K25" s="2026"/>
      <c r="L25" s="1681"/>
    </row>
    <row r="26" spans="1:12" ht="12.75">
      <c r="A26" s="1214"/>
      <c r="B26" s="1215">
        <v>3</v>
      </c>
      <c r="C26" s="1040" t="s">
        <v>706</v>
      </c>
      <c r="D26" s="1040"/>
      <c r="E26" s="1517"/>
      <c r="F26" s="1517"/>
      <c r="G26" s="1606"/>
      <c r="H26" s="1606">
        <f t="shared" si="0"/>
        <v>0</v>
      </c>
      <c r="I26" s="1570"/>
      <c r="J26" s="1253"/>
      <c r="K26" s="2026"/>
      <c r="L26" s="1681"/>
    </row>
    <row r="27" spans="1:12" ht="12.75">
      <c r="A27" s="1214"/>
      <c r="B27" s="1215">
        <v>5</v>
      </c>
      <c r="C27" s="1040" t="s">
        <v>681</v>
      </c>
      <c r="D27" s="1040"/>
      <c r="E27" s="1517"/>
      <c r="F27" s="1517"/>
      <c r="G27" s="1606"/>
      <c r="H27" s="1606">
        <f t="shared" si="0"/>
        <v>0</v>
      </c>
      <c r="I27" s="1570"/>
      <c r="J27" s="1253"/>
      <c r="K27" s="2026"/>
      <c r="L27" s="1681"/>
    </row>
    <row r="28" spans="1:12" ht="13.5" thickBot="1">
      <c r="A28" s="1224"/>
      <c r="B28" s="1225">
        <v>7</v>
      </c>
      <c r="C28" s="1073" t="s">
        <v>682</v>
      </c>
      <c r="D28" s="1049"/>
      <c r="E28" s="1941"/>
      <c r="F28" s="1606"/>
      <c r="G28" s="1659"/>
      <c r="H28" s="1659">
        <f t="shared" si="0"/>
        <v>0</v>
      </c>
      <c r="I28" s="1660"/>
      <c r="J28" s="1253"/>
      <c r="K28" s="2029"/>
      <c r="L28" s="1978"/>
    </row>
    <row r="29" spans="1:12" ht="13.5" thickBot="1">
      <c r="A29" s="1228"/>
      <c r="B29" s="1229"/>
      <c r="C29" s="1057" t="s">
        <v>702</v>
      </c>
      <c r="D29" s="1058">
        <f>SUM(D24:D28)</f>
        <v>181981</v>
      </c>
      <c r="E29" s="1058">
        <f>SUM(E24:E28)</f>
        <v>276116</v>
      </c>
      <c r="F29" s="1058">
        <f aca="true" t="shared" si="4" ref="F29:L29">SUM(F24:F28)</f>
        <v>276116</v>
      </c>
      <c r="G29" s="1058">
        <f t="shared" si="4"/>
        <v>23529</v>
      </c>
      <c r="H29" s="1058">
        <f t="shared" si="4"/>
        <v>299645</v>
      </c>
      <c r="I29" s="1058">
        <f t="shared" si="4"/>
        <v>0</v>
      </c>
      <c r="J29" s="1058">
        <f t="shared" si="4"/>
        <v>0</v>
      </c>
      <c r="K29" s="1058">
        <f t="shared" si="4"/>
        <v>299645</v>
      </c>
      <c r="L29" s="1058">
        <f t="shared" si="4"/>
        <v>0</v>
      </c>
    </row>
    <row r="30" spans="1:12" ht="12.75">
      <c r="A30" s="1233">
        <v>4</v>
      </c>
      <c r="B30" s="1234"/>
      <c r="C30" s="1235" t="s">
        <v>714</v>
      </c>
      <c r="D30" s="1932"/>
      <c r="E30" s="1257"/>
      <c r="F30" s="1657"/>
      <c r="G30" s="1657"/>
      <c r="H30" s="1657">
        <f t="shared" si="0"/>
        <v>0</v>
      </c>
      <c r="I30" s="1658"/>
      <c r="J30" s="1253"/>
      <c r="K30" s="2030"/>
      <c r="L30" s="1684"/>
    </row>
    <row r="31" spans="1:12" ht="12.75">
      <c r="A31" s="1233"/>
      <c r="B31" s="1234">
        <v>1</v>
      </c>
      <c r="C31" s="1339" t="s">
        <v>519</v>
      </c>
      <c r="D31" s="1932"/>
      <c r="E31" s="1257"/>
      <c r="F31" s="1670"/>
      <c r="G31" s="1670"/>
      <c r="H31" s="1670"/>
      <c r="I31" s="1671"/>
      <c r="J31" s="1253"/>
      <c r="K31" s="2026"/>
      <c r="L31" s="1681"/>
    </row>
    <row r="32" spans="1:12" ht="12.75">
      <c r="A32" s="1233"/>
      <c r="B32" s="1234">
        <v>2</v>
      </c>
      <c r="C32" s="1339" t="s">
        <v>520</v>
      </c>
      <c r="D32" s="1932"/>
      <c r="E32" s="1257"/>
      <c r="F32" s="1670"/>
      <c r="G32" s="1670"/>
      <c r="H32" s="1670"/>
      <c r="I32" s="1671"/>
      <c r="J32" s="1253"/>
      <c r="K32" s="2026"/>
      <c r="L32" s="1681"/>
    </row>
    <row r="33" spans="1:12" ht="12.75">
      <c r="A33" s="1233"/>
      <c r="B33" s="1234">
        <v>3</v>
      </c>
      <c r="C33" s="1975" t="s">
        <v>518</v>
      </c>
      <c r="D33" s="1932"/>
      <c r="E33" s="1257">
        <f>SUM(E31:E32)</f>
        <v>0</v>
      </c>
      <c r="F33" s="1670"/>
      <c r="G33" s="1670"/>
      <c r="H33" s="1670"/>
      <c r="I33" s="1671"/>
      <c r="J33" s="1253"/>
      <c r="K33" s="2026"/>
      <c r="L33" s="1681"/>
    </row>
    <row r="34" spans="1:12" ht="12.75">
      <c r="A34" s="1214"/>
      <c r="B34" s="1215">
        <v>4</v>
      </c>
      <c r="C34" s="1040" t="s">
        <v>716</v>
      </c>
      <c r="D34" s="1930"/>
      <c r="E34" s="1047"/>
      <c r="F34" s="1047"/>
      <c r="G34" s="1606"/>
      <c r="H34" s="1606">
        <f t="shared" si="0"/>
        <v>0</v>
      </c>
      <c r="I34" s="1570"/>
      <c r="J34" s="1253"/>
      <c r="K34" s="2026"/>
      <c r="L34" s="1681"/>
    </row>
    <row r="35" spans="1:12" ht="12.75">
      <c r="A35" s="1214"/>
      <c r="B35" s="1215">
        <v>5</v>
      </c>
      <c r="C35" s="1040" t="s">
        <v>267</v>
      </c>
      <c r="D35" s="1930"/>
      <c r="E35" s="1047"/>
      <c r="F35" s="1606"/>
      <c r="G35" s="1606"/>
      <c r="H35" s="1606">
        <f t="shared" si="0"/>
        <v>0</v>
      </c>
      <c r="I35" s="1570"/>
      <c r="J35" s="1253"/>
      <c r="K35" s="2026"/>
      <c r="L35" s="1681"/>
    </row>
    <row r="36" spans="1:12" ht="12.75">
      <c r="A36" s="1214"/>
      <c r="B36" s="1215">
        <v>6</v>
      </c>
      <c r="C36" s="1040" t="s">
        <v>123</v>
      </c>
      <c r="D36" s="1930"/>
      <c r="E36" s="1047"/>
      <c r="F36" s="1606"/>
      <c r="G36" s="1606"/>
      <c r="H36" s="1606">
        <f t="shared" si="0"/>
        <v>0</v>
      </c>
      <c r="I36" s="1570"/>
      <c r="J36" s="1253"/>
      <c r="K36" s="2026"/>
      <c r="L36" s="1681"/>
    </row>
    <row r="37" spans="1:12" ht="12.75">
      <c r="A37" s="1214"/>
      <c r="B37" s="1215">
        <v>7</v>
      </c>
      <c r="C37" s="1040" t="s">
        <v>124</v>
      </c>
      <c r="D37" s="1930"/>
      <c r="E37" s="1047"/>
      <c r="F37" s="1606"/>
      <c r="G37" s="1606"/>
      <c r="H37" s="1606">
        <f t="shared" si="0"/>
        <v>0</v>
      </c>
      <c r="I37" s="1570"/>
      <c r="J37" s="1253"/>
      <c r="K37" s="2026"/>
      <c r="L37" s="1681"/>
    </row>
    <row r="38" spans="1:12" ht="12.75">
      <c r="A38" s="1214"/>
      <c r="B38" s="1215"/>
      <c r="C38" s="1258" t="s">
        <v>125</v>
      </c>
      <c r="D38" s="1933"/>
      <c r="E38" s="1259">
        <f>SUM(E36:E37)</f>
        <v>0</v>
      </c>
      <c r="F38" s="1618">
        <v>0</v>
      </c>
      <c r="G38" s="1618">
        <f>SUM(G36:G37)</f>
        <v>0</v>
      </c>
      <c r="H38" s="1618">
        <f t="shared" si="0"/>
        <v>0</v>
      </c>
      <c r="I38" s="1662">
        <f>SUM(I36:I37)</f>
        <v>0</v>
      </c>
      <c r="J38" s="1253"/>
      <c r="K38" s="2026"/>
      <c r="L38" s="1681"/>
    </row>
    <row r="39" spans="1:12" ht="12.75">
      <c r="A39" s="1214"/>
      <c r="B39" s="1215">
        <v>8</v>
      </c>
      <c r="C39" s="1040" t="s">
        <v>720</v>
      </c>
      <c r="D39" s="1930"/>
      <c r="E39" s="1047"/>
      <c r="F39" s="1606"/>
      <c r="G39" s="1606"/>
      <c r="H39" s="1606">
        <f t="shared" si="0"/>
        <v>0</v>
      </c>
      <c r="I39" s="1570"/>
      <c r="J39" s="1253"/>
      <c r="K39" s="2026"/>
      <c r="L39" s="1681"/>
    </row>
    <row r="40" spans="1:12" ht="12.75">
      <c r="A40" s="1214"/>
      <c r="B40" s="1215"/>
      <c r="C40" s="1046" t="s">
        <v>722</v>
      </c>
      <c r="D40" s="1929"/>
      <c r="E40" s="1047">
        <f>SUM(E38:E39)</f>
        <v>0</v>
      </c>
      <c r="F40" s="1606">
        <v>0</v>
      </c>
      <c r="G40" s="1606">
        <f>SUM(G38:G39)</f>
        <v>0</v>
      </c>
      <c r="H40" s="1606">
        <f t="shared" si="0"/>
        <v>0</v>
      </c>
      <c r="I40" s="1570">
        <f>SUM(I38:I39)</f>
        <v>0</v>
      </c>
      <c r="J40" s="1253"/>
      <c r="K40" s="2026"/>
      <c r="L40" s="1681"/>
    </row>
    <row r="41" spans="1:12" ht="12.75">
      <c r="A41" s="1214"/>
      <c r="B41" s="1215">
        <v>9</v>
      </c>
      <c r="C41" s="1040" t="s">
        <v>724</v>
      </c>
      <c r="D41" s="1930"/>
      <c r="E41" s="1047"/>
      <c r="F41" s="1606"/>
      <c r="G41" s="1606"/>
      <c r="H41" s="1606">
        <f t="shared" si="0"/>
        <v>0</v>
      </c>
      <c r="I41" s="1570"/>
      <c r="J41" s="1253"/>
      <c r="K41" s="2026"/>
      <c r="L41" s="1681"/>
    </row>
    <row r="42" spans="1:12" ht="12.75">
      <c r="A42" s="1214"/>
      <c r="B42" s="1215"/>
      <c r="C42" s="1258" t="s">
        <v>126</v>
      </c>
      <c r="D42" s="1933"/>
      <c r="E42" s="1259">
        <f>E34+E35+E40+E41</f>
        <v>0</v>
      </c>
      <c r="F42" s="1618">
        <f>F34+F35+F40+F41</f>
        <v>0</v>
      </c>
      <c r="G42" s="1618">
        <f>G34+G35+G40+G41</f>
        <v>0</v>
      </c>
      <c r="H42" s="1618">
        <f t="shared" si="0"/>
        <v>0</v>
      </c>
      <c r="I42" s="1662">
        <f>I34+I35+I40+I41</f>
        <v>0</v>
      </c>
      <c r="J42" s="1253"/>
      <c r="K42" s="2026"/>
      <c r="L42" s="1681"/>
    </row>
    <row r="43" spans="1:12" ht="12.75">
      <c r="A43" s="1214"/>
      <c r="B43" s="1215">
        <v>10</v>
      </c>
      <c r="C43" s="1040" t="s">
        <v>728</v>
      </c>
      <c r="D43" s="1930"/>
      <c r="E43" s="1047"/>
      <c r="F43" s="1606"/>
      <c r="G43" s="1606"/>
      <c r="H43" s="1606">
        <f t="shared" si="0"/>
        <v>0</v>
      </c>
      <c r="I43" s="1570"/>
      <c r="J43" s="1253"/>
      <c r="K43" s="2026"/>
      <c r="L43" s="1681"/>
    </row>
    <row r="44" spans="1:12" ht="12.75">
      <c r="A44" s="1214"/>
      <c r="B44" s="1215">
        <v>11</v>
      </c>
      <c r="C44" s="1040" t="s">
        <v>730</v>
      </c>
      <c r="D44" s="1040"/>
      <c r="E44" s="1517">
        <v>615</v>
      </c>
      <c r="F44" s="1517">
        <v>615</v>
      </c>
      <c r="G44" s="1606"/>
      <c r="H44" s="1606">
        <f t="shared" si="0"/>
        <v>615</v>
      </c>
      <c r="I44" s="1570"/>
      <c r="J44" s="1253"/>
      <c r="K44" s="1517">
        <v>615</v>
      </c>
      <c r="L44" s="1681"/>
    </row>
    <row r="45" spans="1:12" ht="12.75">
      <c r="A45" s="1214"/>
      <c r="B45" s="1215">
        <v>12</v>
      </c>
      <c r="C45" s="1040" t="s">
        <v>733</v>
      </c>
      <c r="D45" s="1040"/>
      <c r="E45" s="1517"/>
      <c r="F45" s="1606"/>
      <c r="G45" s="1606"/>
      <c r="H45" s="1606">
        <f t="shared" si="0"/>
        <v>0</v>
      </c>
      <c r="I45" s="1570"/>
      <c r="J45" s="1253"/>
      <c r="K45" s="2026"/>
      <c r="L45" s="1681"/>
    </row>
    <row r="46" spans="1:12" ht="13.5" thickBot="1">
      <c r="A46" s="1224"/>
      <c r="B46" s="1225"/>
      <c r="C46" s="1262" t="s">
        <v>735</v>
      </c>
      <c r="D46" s="1934"/>
      <c r="E46" s="1263">
        <f>SUM(E44:E45)</f>
        <v>615</v>
      </c>
      <c r="F46" s="1263">
        <f aca="true" t="shared" si="5" ref="F46:L46">SUM(F44:F45)</f>
        <v>615</v>
      </c>
      <c r="G46" s="1263">
        <f t="shared" si="5"/>
        <v>0</v>
      </c>
      <c r="H46" s="1263">
        <f t="shared" si="5"/>
        <v>615</v>
      </c>
      <c r="I46" s="1263">
        <f t="shared" si="5"/>
        <v>0</v>
      </c>
      <c r="J46" s="1263">
        <f t="shared" si="5"/>
        <v>0</v>
      </c>
      <c r="K46" s="1263">
        <f t="shared" si="5"/>
        <v>615</v>
      </c>
      <c r="L46" s="1263">
        <f t="shared" si="5"/>
        <v>0</v>
      </c>
    </row>
    <row r="47" spans="1:12" ht="13.5" thickBot="1">
      <c r="A47" s="1228"/>
      <c r="B47" s="1229"/>
      <c r="C47" s="1057" t="s">
        <v>714</v>
      </c>
      <c r="D47" s="1058">
        <f>D42+D43+D46</f>
        <v>0</v>
      </c>
      <c r="E47" s="1058">
        <f>E33+E42+E43+E46</f>
        <v>615</v>
      </c>
      <c r="F47" s="1058">
        <f aca="true" t="shared" si="6" ref="F47:L47">F33+F42+F43+F46</f>
        <v>615</v>
      </c>
      <c r="G47" s="1058">
        <f t="shared" si="6"/>
        <v>0</v>
      </c>
      <c r="H47" s="1058">
        <f t="shared" si="6"/>
        <v>615</v>
      </c>
      <c r="I47" s="1058">
        <f t="shared" si="6"/>
        <v>0</v>
      </c>
      <c r="J47" s="1058">
        <f t="shared" si="6"/>
        <v>0</v>
      </c>
      <c r="K47" s="1058">
        <f t="shared" si="6"/>
        <v>615</v>
      </c>
      <c r="L47" s="1058">
        <f t="shared" si="6"/>
        <v>0</v>
      </c>
    </row>
    <row r="48" spans="1:12" ht="12.75">
      <c r="A48" s="1233"/>
      <c r="B48" s="1234"/>
      <c r="C48" s="1339"/>
      <c r="D48" s="1935"/>
      <c r="E48" s="1257"/>
      <c r="F48" s="1657"/>
      <c r="G48" s="1657"/>
      <c r="H48" s="1657"/>
      <c r="I48" s="1658"/>
      <c r="J48" s="1253"/>
      <c r="K48" s="2032"/>
      <c r="L48" s="1679"/>
    </row>
    <row r="49" spans="1:12" ht="16.5" thickBot="1">
      <c r="A49" s="1623"/>
      <c r="B49" s="1624"/>
      <c r="C49" s="1625" t="s">
        <v>268</v>
      </c>
      <c r="D49" s="1650">
        <f>D16+D22+D29+D47</f>
        <v>390932</v>
      </c>
      <c r="E49" s="1650">
        <f>E16+E22+E29+E47</f>
        <v>520114</v>
      </c>
      <c r="F49" s="1650">
        <f aca="true" t="shared" si="7" ref="F49:K49">F16+F22+F29+F47</f>
        <v>520114</v>
      </c>
      <c r="G49" s="1650">
        <f t="shared" si="7"/>
        <v>23529</v>
      </c>
      <c r="H49" s="1650">
        <f t="shared" si="7"/>
        <v>543643</v>
      </c>
      <c r="I49" s="1650">
        <f t="shared" si="7"/>
        <v>0</v>
      </c>
      <c r="J49" s="1650">
        <f t="shared" si="7"/>
        <v>0</v>
      </c>
      <c r="K49" s="1650">
        <f t="shared" si="7"/>
        <v>543643</v>
      </c>
      <c r="L49" s="1650">
        <f>L16+L22+L29+L47</f>
        <v>0</v>
      </c>
    </row>
    <row r="50" spans="1:12" ht="16.5" thickBot="1">
      <c r="A50" s="1626"/>
      <c r="B50" s="1627"/>
      <c r="C50" s="1628" t="s">
        <v>130</v>
      </c>
      <c r="D50" s="1892"/>
      <c r="E50" s="1629"/>
      <c r="F50" s="1630"/>
      <c r="G50" s="1630"/>
      <c r="H50" s="1630"/>
      <c r="I50" s="1665"/>
      <c r="J50" s="1253"/>
      <c r="K50" s="2001"/>
      <c r="L50" s="1686"/>
    </row>
    <row r="51" spans="1:12" ht="13.5" thickBot="1">
      <c r="A51" s="1633">
        <v>5</v>
      </c>
      <c r="B51" s="1634"/>
      <c r="C51" s="1380" t="s">
        <v>269</v>
      </c>
      <c r="D51" s="1381">
        <f>SUM(D52:D54)</f>
        <v>390932</v>
      </c>
      <c r="E51" s="1381">
        <f>SUM(E52:E54)</f>
        <v>509044</v>
      </c>
      <c r="F51" s="1381">
        <f aca="true" t="shared" si="8" ref="F51:L51">SUM(F52:F54)</f>
        <v>509044</v>
      </c>
      <c r="G51" s="1381">
        <f t="shared" si="8"/>
        <v>23529</v>
      </c>
      <c r="H51" s="1381">
        <f t="shared" si="8"/>
        <v>532573</v>
      </c>
      <c r="I51" s="1381">
        <f t="shared" si="8"/>
        <v>0</v>
      </c>
      <c r="J51" s="1381">
        <f t="shared" si="8"/>
        <v>0</v>
      </c>
      <c r="K51" s="1381">
        <f t="shared" si="8"/>
        <v>532573</v>
      </c>
      <c r="L51" s="1381">
        <f t="shared" si="8"/>
        <v>0</v>
      </c>
    </row>
    <row r="52" spans="1:12" ht="12.75">
      <c r="A52" s="1635"/>
      <c r="B52" s="1636">
        <v>1</v>
      </c>
      <c r="C52" s="1637" t="s">
        <v>58</v>
      </c>
      <c r="D52" s="1936">
        <v>196861</v>
      </c>
      <c r="E52" s="1666">
        <v>277452</v>
      </c>
      <c r="F52" s="1666">
        <v>277452</v>
      </c>
      <c r="G52" s="1657">
        <v>18594</v>
      </c>
      <c r="H52" s="1657">
        <f aca="true" t="shared" si="9" ref="H52:H64">SUM(F52:G52)</f>
        <v>296046</v>
      </c>
      <c r="I52" s="1658"/>
      <c r="J52" s="1253"/>
      <c r="K52" s="1666">
        <v>296046</v>
      </c>
      <c r="L52" s="1679"/>
    </row>
    <row r="53" spans="1:12" ht="12.75">
      <c r="A53" s="1521"/>
      <c r="B53" s="1522">
        <v>2</v>
      </c>
      <c r="C53" s="1593" t="s">
        <v>29</v>
      </c>
      <c r="D53" s="1936">
        <v>50536</v>
      </c>
      <c r="E53" s="1666">
        <v>44616</v>
      </c>
      <c r="F53" s="1666">
        <v>44616</v>
      </c>
      <c r="G53" s="1606">
        <v>2935</v>
      </c>
      <c r="H53" s="1606">
        <f t="shared" si="9"/>
        <v>47551</v>
      </c>
      <c r="I53" s="1570"/>
      <c r="J53" s="1253"/>
      <c r="K53" s="1666">
        <v>47551</v>
      </c>
      <c r="L53" s="1681"/>
    </row>
    <row r="54" spans="1:12" ht="13.5" thickBot="1">
      <c r="A54" s="1521"/>
      <c r="B54" s="1522">
        <v>3</v>
      </c>
      <c r="C54" s="1593" t="s">
        <v>60</v>
      </c>
      <c r="D54" s="1936">
        <v>143535</v>
      </c>
      <c r="E54" s="1666">
        <v>186976</v>
      </c>
      <c r="F54" s="1666">
        <v>186976</v>
      </c>
      <c r="G54" s="1606">
        <v>2000</v>
      </c>
      <c r="H54" s="1606">
        <f t="shared" si="9"/>
        <v>188976</v>
      </c>
      <c r="I54" s="1570"/>
      <c r="J54" s="1253"/>
      <c r="K54" s="1666">
        <v>188976</v>
      </c>
      <c r="L54" s="1677"/>
    </row>
    <row r="55" spans="1:12" ht="12.75">
      <c r="A55" s="1668">
        <v>6</v>
      </c>
      <c r="B55" s="1675"/>
      <c r="C55" s="1676" t="s">
        <v>270</v>
      </c>
      <c r="D55" s="1669">
        <f>SUM(D56:D60)</f>
        <v>0</v>
      </c>
      <c r="E55" s="1669">
        <f>SUM(E56:E60)</f>
        <v>6800</v>
      </c>
      <c r="F55" s="1669">
        <f aca="true" t="shared" si="10" ref="F55:L55">SUM(F56:F60)</f>
        <v>6800</v>
      </c>
      <c r="G55" s="1669">
        <f t="shared" si="10"/>
        <v>0</v>
      </c>
      <c r="H55" s="1669">
        <f t="shared" si="10"/>
        <v>6800</v>
      </c>
      <c r="I55" s="1669">
        <f t="shared" si="10"/>
        <v>0</v>
      </c>
      <c r="J55" s="1669">
        <f t="shared" si="10"/>
        <v>0</v>
      </c>
      <c r="K55" s="1669">
        <f t="shared" si="10"/>
        <v>6800</v>
      </c>
      <c r="L55" s="1669">
        <f t="shared" si="10"/>
        <v>0</v>
      </c>
    </row>
    <row r="56" spans="1:12" ht="12.75">
      <c r="A56" s="1521"/>
      <c r="B56" s="1522">
        <v>1</v>
      </c>
      <c r="C56" s="1593" t="s">
        <v>679</v>
      </c>
      <c r="D56" s="1936"/>
      <c r="E56" s="1666">
        <v>6800</v>
      </c>
      <c r="F56" s="1606">
        <v>6800</v>
      </c>
      <c r="G56" s="1670"/>
      <c r="H56" s="1670">
        <f t="shared" si="9"/>
        <v>6800</v>
      </c>
      <c r="I56" s="1662"/>
      <c r="J56" s="1253"/>
      <c r="K56" s="1666">
        <v>6800</v>
      </c>
      <c r="L56" s="1681"/>
    </row>
    <row r="57" spans="1:12" ht="12.75">
      <c r="A57" s="1635"/>
      <c r="B57" s="1636">
        <v>2</v>
      </c>
      <c r="C57" s="1637" t="s">
        <v>680</v>
      </c>
      <c r="D57" s="1936"/>
      <c r="E57" s="1666"/>
      <c r="F57" s="1606"/>
      <c r="G57" s="1670"/>
      <c r="H57" s="1670">
        <f t="shared" si="9"/>
        <v>0</v>
      </c>
      <c r="I57" s="1671"/>
      <c r="J57" s="1253"/>
      <c r="K57" s="2026"/>
      <c r="L57" s="1681"/>
    </row>
    <row r="58" spans="1:12" ht="12.75">
      <c r="A58" s="1635"/>
      <c r="B58" s="1636">
        <v>3</v>
      </c>
      <c r="C58" s="1199" t="s">
        <v>271</v>
      </c>
      <c r="D58" s="1301"/>
      <c r="E58" s="1666"/>
      <c r="F58" s="1606"/>
      <c r="G58" s="1670"/>
      <c r="H58" s="1670">
        <f t="shared" si="9"/>
        <v>0</v>
      </c>
      <c r="I58" s="1671"/>
      <c r="J58" s="1939"/>
      <c r="K58" s="2026"/>
      <c r="L58" s="1681"/>
    </row>
    <row r="59" spans="1:12" ht="12.75">
      <c r="A59" s="1643"/>
      <c r="B59" s="1644">
        <v>4</v>
      </c>
      <c r="C59" s="1427" t="s">
        <v>678</v>
      </c>
      <c r="D59" s="1938"/>
      <c r="E59" s="1666"/>
      <c r="F59" s="1670"/>
      <c r="G59" s="1606"/>
      <c r="H59" s="1606"/>
      <c r="I59" s="1672"/>
      <c r="J59" s="1253"/>
      <c r="K59" s="2001"/>
      <c r="L59" s="1686"/>
    </row>
    <row r="60" spans="1:12" ht="13.5" thickBot="1">
      <c r="A60" s="1646"/>
      <c r="B60" s="1647">
        <v>5</v>
      </c>
      <c r="C60" s="1648" t="s">
        <v>675</v>
      </c>
      <c r="D60" s="1937"/>
      <c r="E60" s="1666"/>
      <c r="F60" s="1666"/>
      <c r="G60" s="1666"/>
      <c r="H60" s="1666"/>
      <c r="I60" s="1666">
        <f>SUM(I61:I63)</f>
        <v>0</v>
      </c>
      <c r="K60" s="2027"/>
      <c r="L60" s="1677"/>
    </row>
    <row r="61" spans="1:12" ht="13.5" thickBot="1">
      <c r="A61" s="1633">
        <v>7</v>
      </c>
      <c r="B61" s="1634"/>
      <c r="C61" s="1380" t="s">
        <v>272</v>
      </c>
      <c r="D61" s="1381">
        <f>SUM(D62:D64)</f>
        <v>0</v>
      </c>
      <c r="E61" s="1381">
        <f>SUM(E62:E64)</f>
        <v>4270</v>
      </c>
      <c r="F61" s="1381">
        <f aca="true" t="shared" si="11" ref="F61:L61">SUM(F62:F64)</f>
        <v>4270</v>
      </c>
      <c r="G61" s="1381">
        <f t="shared" si="11"/>
        <v>0</v>
      </c>
      <c r="H61" s="1381">
        <f t="shared" si="11"/>
        <v>4270</v>
      </c>
      <c r="I61" s="1381">
        <f t="shared" si="11"/>
        <v>0</v>
      </c>
      <c r="J61" s="1381">
        <f t="shared" si="11"/>
        <v>0</v>
      </c>
      <c r="K61" s="1381">
        <f t="shared" si="11"/>
        <v>4270</v>
      </c>
      <c r="L61" s="1381">
        <f t="shared" si="11"/>
        <v>0</v>
      </c>
    </row>
    <row r="62" spans="1:12" ht="12.75">
      <c r="A62" s="1635"/>
      <c r="B62" s="1636">
        <v>1</v>
      </c>
      <c r="C62" s="1637" t="s">
        <v>136</v>
      </c>
      <c r="D62" s="1936"/>
      <c r="E62" s="1666">
        <v>4270</v>
      </c>
      <c r="F62" s="1666">
        <v>4270</v>
      </c>
      <c r="G62" s="1657"/>
      <c r="H62" s="1670">
        <f t="shared" si="9"/>
        <v>4270</v>
      </c>
      <c r="I62" s="1658"/>
      <c r="K62" s="2032">
        <v>4270</v>
      </c>
      <c r="L62" s="1684"/>
    </row>
    <row r="63" spans="1:12" ht="13.5" thickBot="1">
      <c r="A63" s="1643"/>
      <c r="B63" s="1644">
        <v>2</v>
      </c>
      <c r="C63" s="1427" t="s">
        <v>170</v>
      </c>
      <c r="D63" s="1937"/>
      <c r="E63" s="1976"/>
      <c r="F63" s="1606"/>
      <c r="G63" s="1606"/>
      <c r="H63" s="1606"/>
      <c r="I63" s="2066"/>
      <c r="K63" s="2001"/>
      <c r="L63" s="1686"/>
    </row>
    <row r="64" spans="1:12" ht="13.5" thickBot="1">
      <c r="A64" s="1526"/>
      <c r="B64" s="1527">
        <v>3</v>
      </c>
      <c r="C64" s="1982" t="s">
        <v>137</v>
      </c>
      <c r="D64" s="1983"/>
      <c r="E64" s="1984"/>
      <c r="F64" s="2191"/>
      <c r="G64" s="2193"/>
      <c r="H64" s="2193">
        <f t="shared" si="9"/>
        <v>0</v>
      </c>
      <c r="I64" s="2065"/>
      <c r="K64" s="2027"/>
      <c r="L64" s="1677"/>
    </row>
    <row r="65" spans="1:12" ht="13.5" thickBot="1">
      <c r="A65" s="1985">
        <v>8</v>
      </c>
      <c r="B65" s="1986"/>
      <c r="C65" s="1417" t="s">
        <v>524</v>
      </c>
      <c r="D65" s="1988"/>
      <c r="E65" s="1989">
        <f>SUM(E66:E67)</f>
        <v>0</v>
      </c>
      <c r="F65" s="1989">
        <f aca="true" t="shared" si="12" ref="F65:L65">SUM(F66:F67)</f>
        <v>0</v>
      </c>
      <c r="G65" s="1989">
        <f t="shared" si="12"/>
        <v>0</v>
      </c>
      <c r="H65" s="1989">
        <f t="shared" si="12"/>
        <v>0</v>
      </c>
      <c r="I65" s="1989">
        <f t="shared" si="12"/>
        <v>0</v>
      </c>
      <c r="J65" s="1989">
        <f t="shared" si="12"/>
        <v>0</v>
      </c>
      <c r="K65" s="1989">
        <f t="shared" si="12"/>
        <v>0</v>
      </c>
      <c r="L65" s="1989">
        <f t="shared" si="12"/>
        <v>0</v>
      </c>
    </row>
    <row r="66" spans="1:12" ht="12.75">
      <c r="A66" s="1643"/>
      <c r="B66" s="1644">
        <v>1</v>
      </c>
      <c r="C66" s="1427" t="s">
        <v>525</v>
      </c>
      <c r="D66" s="1994"/>
      <c r="E66" s="1995"/>
      <c r="F66" s="1659"/>
      <c r="G66" s="1979"/>
      <c r="H66" s="1979"/>
      <c r="I66" s="1978"/>
      <c r="K66" s="2034"/>
      <c r="L66" s="1684"/>
    </row>
    <row r="67" spans="1:12" ht="12.75">
      <c r="A67" s="1646"/>
      <c r="B67" s="1647">
        <v>2</v>
      </c>
      <c r="C67" s="1405" t="s">
        <v>526</v>
      </c>
      <c r="D67" s="1937"/>
      <c r="E67" s="1976"/>
      <c r="F67" s="1659"/>
      <c r="G67" s="1979"/>
      <c r="H67" s="1979"/>
      <c r="I67" s="1978"/>
      <c r="K67" s="2028"/>
      <c r="L67" s="1681"/>
    </row>
    <row r="68" spans="1:12" ht="16.5" thickBot="1">
      <c r="A68" s="1623"/>
      <c r="B68" s="1624"/>
      <c r="C68" s="1625" t="s">
        <v>273</v>
      </c>
      <c r="D68" s="1650">
        <f>D51+D55+D61</f>
        <v>390932</v>
      </c>
      <c r="E68" s="1650">
        <f>E51+E55+E61+E65</f>
        <v>520114</v>
      </c>
      <c r="F68" s="1650">
        <f aca="true" t="shared" si="13" ref="F68:L68">F51+F55+F61+F65</f>
        <v>520114</v>
      </c>
      <c r="G68" s="1650">
        <f t="shared" si="13"/>
        <v>23529</v>
      </c>
      <c r="H68" s="1650">
        <f t="shared" si="13"/>
        <v>543643</v>
      </c>
      <c r="I68" s="1650">
        <f t="shared" si="13"/>
        <v>0</v>
      </c>
      <c r="J68" s="1650">
        <f t="shared" si="13"/>
        <v>0</v>
      </c>
      <c r="K68" s="1650">
        <f t="shared" si="13"/>
        <v>543643</v>
      </c>
      <c r="L68" s="1650">
        <f t="shared" si="13"/>
        <v>0</v>
      </c>
    </row>
    <row r="69" ht="12.75">
      <c r="G69" s="1649">
        <f>G49-G68</f>
        <v>0</v>
      </c>
    </row>
    <row r="70" spans="1:5" ht="16.5" hidden="1" thickBot="1">
      <c r="A70" s="1307" t="s">
        <v>274</v>
      </c>
      <c r="B70" s="1308"/>
      <c r="C70" s="1309"/>
      <c r="D70" s="1532"/>
      <c r="E70" s="1682">
        <v>113.3</v>
      </c>
    </row>
    <row r="71" ht="12.75">
      <c r="E71" s="1649">
        <f>E49-E68</f>
        <v>0</v>
      </c>
    </row>
  </sheetData>
  <sheetProtection/>
  <printOptions horizontalCentered="1"/>
  <pageMargins left="0.5905511811023623" right="0.5905511811023623" top="0.7874015748031497" bottom="0.7874015748031497" header="0" footer="0"/>
  <pageSetup firstPageNumber="34" useFirstPageNumber="1" fitToHeight="1" fitToWidth="1" horizontalDpi="600" verticalDpi="600" orientation="portrait" paperSize="9" scale="76" r:id="rId1"/>
  <headerFooter alignWithMargins="0">
    <oddHeader>&amp;R&amp;P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0.00390625" style="1514" customWidth="1"/>
    <col min="2" max="2" width="9.140625" style="1514" customWidth="1"/>
    <col min="3" max="3" width="61.00390625" style="1514" customWidth="1"/>
    <col min="4" max="4" width="14.57421875" style="1514" hidden="1" customWidth="1"/>
    <col min="5" max="5" width="10.7109375" style="1514" customWidth="1"/>
    <col min="6" max="6" width="11.28125" style="1514" customWidth="1"/>
    <col min="7" max="7" width="12.140625" style="1514" customWidth="1"/>
    <col min="8" max="8" width="11.28125" style="1514" customWidth="1"/>
    <col min="9" max="9" width="10.7109375" style="1514" hidden="1" customWidth="1"/>
    <col min="10" max="10" width="9.140625" style="1514" hidden="1" customWidth="1"/>
    <col min="11" max="16384" width="9.140625" style="1514" customWidth="1"/>
  </cols>
  <sheetData>
    <row r="2" spans="1:9" ht="16.5" thickBot="1">
      <c r="A2" s="987" t="s">
        <v>503</v>
      </c>
      <c r="E2" s="1177"/>
      <c r="G2" s="1598" t="s">
        <v>289</v>
      </c>
      <c r="I2" s="1598" t="s">
        <v>445</v>
      </c>
    </row>
    <row r="3" spans="1:11" ht="15.75">
      <c r="A3" s="1178" t="s">
        <v>109</v>
      </c>
      <c r="B3" s="1179"/>
      <c r="C3" s="1180" t="s">
        <v>946</v>
      </c>
      <c r="D3" s="1927"/>
      <c r="E3" s="1181" t="s">
        <v>175</v>
      </c>
      <c r="F3" s="1253"/>
      <c r="G3" s="1253"/>
      <c r="H3" s="1253"/>
      <c r="I3" s="1253"/>
      <c r="J3" s="1253"/>
      <c r="K3" s="1253"/>
    </row>
    <row r="4" spans="1:11" ht="16.5" thickBot="1">
      <c r="A4" s="1183" t="s">
        <v>111</v>
      </c>
      <c r="B4" s="1184"/>
      <c r="C4" s="1599" t="s">
        <v>277</v>
      </c>
      <c r="D4" s="1888"/>
      <c r="E4" s="1652" t="s">
        <v>504</v>
      </c>
      <c r="F4" s="1253"/>
      <c r="G4" s="1253"/>
      <c r="H4" s="1253"/>
      <c r="I4" s="1253"/>
      <c r="J4" s="1253"/>
      <c r="K4" s="1253"/>
    </row>
    <row r="5" spans="1:11" ht="15.75" thickBot="1">
      <c r="A5" s="1187"/>
      <c r="B5" s="1187"/>
      <c r="C5" s="1187"/>
      <c r="D5" s="1187"/>
      <c r="E5" s="1188" t="s">
        <v>113</v>
      </c>
      <c r="F5" s="1253"/>
      <c r="G5" s="1253"/>
      <c r="H5" s="1253"/>
      <c r="I5" s="1253"/>
      <c r="J5" s="1253"/>
      <c r="K5" s="1253"/>
    </row>
    <row r="6" spans="1:12" ht="63">
      <c r="A6" s="1601" t="s">
        <v>114</v>
      </c>
      <c r="B6" s="1602" t="s">
        <v>115</v>
      </c>
      <c r="C6" s="1191" t="s">
        <v>116</v>
      </c>
      <c r="D6" s="1889" t="s">
        <v>506</v>
      </c>
      <c r="E6" s="1192" t="s">
        <v>933</v>
      </c>
      <c r="F6" s="1193" t="s">
        <v>1049</v>
      </c>
      <c r="G6" s="1653" t="s">
        <v>564</v>
      </c>
      <c r="H6" s="1653" t="s">
        <v>646</v>
      </c>
      <c r="I6" s="1653" t="s">
        <v>390</v>
      </c>
      <c r="J6" s="1253"/>
      <c r="K6" s="1189" t="s">
        <v>47</v>
      </c>
      <c r="L6" s="1195" t="s">
        <v>48</v>
      </c>
    </row>
    <row r="7" spans="1:12" ht="15.75">
      <c r="A7" s="1214"/>
      <c r="B7" s="1215"/>
      <c r="C7" s="1361" t="s">
        <v>118</v>
      </c>
      <c r="D7" s="1928"/>
      <c r="E7" s="1216"/>
      <c r="F7" s="1570"/>
      <c r="G7" s="1570"/>
      <c r="H7" s="1570"/>
      <c r="I7" s="1570"/>
      <c r="J7" s="1253"/>
      <c r="K7" s="2026"/>
      <c r="L7" s="1681"/>
    </row>
    <row r="8" spans="1:12" ht="12.75">
      <c r="A8" s="1214">
        <v>1</v>
      </c>
      <c r="B8" s="1215"/>
      <c r="C8" s="1046" t="s">
        <v>649</v>
      </c>
      <c r="D8" s="1929"/>
      <c r="E8" s="1216"/>
      <c r="F8" s="1570"/>
      <c r="G8" s="1570"/>
      <c r="H8" s="1570"/>
      <c r="I8" s="1570"/>
      <c r="J8" s="1253"/>
      <c r="K8" s="2026"/>
      <c r="L8" s="1681"/>
    </row>
    <row r="9" spans="1:12" ht="12.75">
      <c r="A9" s="1214"/>
      <c r="B9" s="1215">
        <v>1</v>
      </c>
      <c r="C9" s="1040" t="s">
        <v>686</v>
      </c>
      <c r="D9" s="1930"/>
      <c r="E9" s="1047"/>
      <c r="F9" s="1047"/>
      <c r="G9" s="1570"/>
      <c r="H9" s="1570">
        <f aca="true" t="shared" si="0" ref="H9:H30">SUM(F9:G9)</f>
        <v>0</v>
      </c>
      <c r="I9" s="1570"/>
      <c r="J9" s="1253"/>
      <c r="K9" s="2026"/>
      <c r="L9" s="1681"/>
    </row>
    <row r="10" spans="1:12" ht="12.75">
      <c r="A10" s="1214"/>
      <c r="B10" s="1215">
        <v>2</v>
      </c>
      <c r="C10" s="1040" t="s">
        <v>695</v>
      </c>
      <c r="D10" s="1040"/>
      <c r="E10" s="1517">
        <v>858</v>
      </c>
      <c r="F10" s="1517">
        <v>858</v>
      </c>
      <c r="G10" s="1606"/>
      <c r="H10" s="1606">
        <f t="shared" si="0"/>
        <v>858</v>
      </c>
      <c r="I10" s="1570"/>
      <c r="J10" s="1253"/>
      <c r="K10" s="2026"/>
      <c r="L10" s="1681"/>
    </row>
    <row r="11" spans="1:12" ht="12.75">
      <c r="A11" s="1214"/>
      <c r="B11" s="1215">
        <v>3</v>
      </c>
      <c r="C11" s="1040" t="s">
        <v>653</v>
      </c>
      <c r="D11" s="1040"/>
      <c r="E11" s="1517"/>
      <c r="F11" s="1517"/>
      <c r="G11" s="1606"/>
      <c r="H11" s="1606">
        <f t="shared" si="0"/>
        <v>0</v>
      </c>
      <c r="I11" s="1570"/>
      <c r="J11" s="1253"/>
      <c r="K11" s="2026"/>
      <c r="L11" s="1681"/>
    </row>
    <row r="12" spans="1:12" ht="12.75">
      <c r="A12" s="1214"/>
      <c r="B12" s="1215">
        <v>4</v>
      </c>
      <c r="C12" s="1040" t="s">
        <v>655</v>
      </c>
      <c r="D12" s="1040"/>
      <c r="E12" s="1517"/>
      <c r="F12" s="1606"/>
      <c r="G12" s="1606"/>
      <c r="H12" s="1606">
        <f t="shared" si="0"/>
        <v>0</v>
      </c>
      <c r="I12" s="1570"/>
      <c r="J12" s="1253"/>
      <c r="K12" s="2026"/>
      <c r="L12" s="1681"/>
    </row>
    <row r="13" spans="1:12" ht="12.75">
      <c r="A13" s="1214"/>
      <c r="B13" s="1215">
        <v>5</v>
      </c>
      <c r="C13" s="1040" t="s">
        <v>683</v>
      </c>
      <c r="D13" s="1040"/>
      <c r="E13" s="1517"/>
      <c r="F13" s="1606"/>
      <c r="G13" s="1606"/>
      <c r="H13" s="1606">
        <f t="shared" si="0"/>
        <v>0</v>
      </c>
      <c r="I13" s="1570"/>
      <c r="J13" s="1253"/>
      <c r="K13" s="2026"/>
      <c r="L13" s="1681"/>
    </row>
    <row r="14" spans="1:12" ht="12.75">
      <c r="A14" s="1214"/>
      <c r="B14" s="1215"/>
      <c r="C14" s="1046" t="s">
        <v>658</v>
      </c>
      <c r="D14" s="1041">
        <f>SUM(D9:D13)</f>
        <v>0</v>
      </c>
      <c r="E14" s="1517">
        <f>SUM(E9:E13)</f>
        <v>858</v>
      </c>
      <c r="F14" s="1517">
        <f aca="true" t="shared" si="1" ref="F14:L14">SUM(F9:F13)</f>
        <v>858</v>
      </c>
      <c r="G14" s="1517">
        <f t="shared" si="1"/>
        <v>0</v>
      </c>
      <c r="H14" s="1517">
        <f t="shared" si="1"/>
        <v>858</v>
      </c>
      <c r="I14" s="1517">
        <f t="shared" si="1"/>
        <v>0</v>
      </c>
      <c r="J14" s="1517">
        <f t="shared" si="1"/>
        <v>0</v>
      </c>
      <c r="K14" s="1517">
        <f t="shared" si="1"/>
        <v>0</v>
      </c>
      <c r="L14" s="1517">
        <f t="shared" si="1"/>
        <v>0</v>
      </c>
    </row>
    <row r="15" spans="1:12" ht="13.5" thickBot="1">
      <c r="A15" s="1224"/>
      <c r="B15" s="1225">
        <v>7</v>
      </c>
      <c r="C15" s="1073" t="s">
        <v>660</v>
      </c>
      <c r="D15" s="1931"/>
      <c r="E15" s="1226"/>
      <c r="F15" s="1607"/>
      <c r="G15" s="1607"/>
      <c r="H15" s="1607">
        <f t="shared" si="0"/>
        <v>0</v>
      </c>
      <c r="I15" s="1654"/>
      <c r="J15" s="1253"/>
      <c r="K15" s="2029"/>
      <c r="L15" s="1978"/>
    </row>
    <row r="16" spans="1:12" ht="13.5" thickBot="1">
      <c r="A16" s="1228"/>
      <c r="B16" s="1229"/>
      <c r="C16" s="1057" t="s">
        <v>119</v>
      </c>
      <c r="D16" s="1058">
        <f>SUM(D14:D15)</f>
        <v>0</v>
      </c>
      <c r="E16" s="1058">
        <f>SUM(E14:E15)</f>
        <v>858</v>
      </c>
      <c r="F16" s="1058">
        <f aca="true" t="shared" si="2" ref="F16:L16">SUM(F14:F15)</f>
        <v>858</v>
      </c>
      <c r="G16" s="1058">
        <f t="shared" si="2"/>
        <v>0</v>
      </c>
      <c r="H16" s="1058">
        <f t="shared" si="2"/>
        <v>858</v>
      </c>
      <c r="I16" s="1058">
        <f t="shared" si="2"/>
        <v>0</v>
      </c>
      <c r="J16" s="1058">
        <f t="shared" si="2"/>
        <v>0</v>
      </c>
      <c r="K16" s="1058">
        <f t="shared" si="2"/>
        <v>0</v>
      </c>
      <c r="L16" s="1058">
        <f t="shared" si="2"/>
        <v>0</v>
      </c>
    </row>
    <row r="17" spans="1:12" ht="12.75">
      <c r="A17" s="1233">
        <v>2</v>
      </c>
      <c r="B17" s="1234"/>
      <c r="C17" s="1235" t="s">
        <v>668</v>
      </c>
      <c r="D17" s="1932"/>
      <c r="E17" s="1257"/>
      <c r="F17" s="1657"/>
      <c r="G17" s="1657"/>
      <c r="H17" s="1657">
        <f t="shared" si="0"/>
        <v>0</v>
      </c>
      <c r="I17" s="1658"/>
      <c r="J17" s="1253"/>
      <c r="K17" s="2030"/>
      <c r="L17" s="1684"/>
    </row>
    <row r="18" spans="1:12" ht="12.75">
      <c r="A18" s="1214"/>
      <c r="B18" s="1215"/>
      <c r="C18" s="1040"/>
      <c r="D18" s="1040"/>
      <c r="E18" s="1517"/>
      <c r="F18" s="1606"/>
      <c r="G18" s="1606"/>
      <c r="H18" s="1606">
        <f t="shared" si="0"/>
        <v>0</v>
      </c>
      <c r="I18" s="1570"/>
      <c r="J18" s="1253"/>
      <c r="K18" s="2026"/>
      <c r="L18" s="1681"/>
    </row>
    <row r="19" spans="1:12" ht="12.75">
      <c r="A19" s="1214"/>
      <c r="B19" s="1215">
        <v>1</v>
      </c>
      <c r="C19" s="1040" t="s">
        <v>694</v>
      </c>
      <c r="D19" s="1040"/>
      <c r="E19" s="1517"/>
      <c r="F19" s="1606"/>
      <c r="G19" s="1606"/>
      <c r="H19" s="1606">
        <f t="shared" si="0"/>
        <v>0</v>
      </c>
      <c r="I19" s="1570"/>
      <c r="J19" s="1253"/>
      <c r="K19" s="2026"/>
      <c r="L19" s="1681"/>
    </row>
    <row r="20" spans="1:12" ht="12.75">
      <c r="A20" s="1214"/>
      <c r="B20" s="1215">
        <v>2</v>
      </c>
      <c r="C20" s="1040" t="s">
        <v>673</v>
      </c>
      <c r="D20" s="1040"/>
      <c r="E20" s="1517"/>
      <c r="F20" s="1606"/>
      <c r="G20" s="1606"/>
      <c r="H20" s="1606">
        <f t="shared" si="0"/>
        <v>0</v>
      </c>
      <c r="I20" s="1570"/>
      <c r="J20" s="1253"/>
      <c r="K20" s="2026"/>
      <c r="L20" s="1681"/>
    </row>
    <row r="21" spans="1:12" ht="13.5" thickBot="1">
      <c r="A21" s="1224"/>
      <c r="B21" s="1225">
        <v>3</v>
      </c>
      <c r="C21" s="1073" t="s">
        <v>684</v>
      </c>
      <c r="D21" s="1049"/>
      <c r="E21" s="1941"/>
      <c r="F21" s="1606"/>
      <c r="G21" s="1607"/>
      <c r="H21" s="1607">
        <f t="shared" si="0"/>
        <v>0</v>
      </c>
      <c r="I21" s="1654"/>
      <c r="J21" s="1253"/>
      <c r="K21" s="2029"/>
      <c r="L21" s="1978"/>
    </row>
    <row r="22" spans="1:12" ht="13.5" thickBot="1">
      <c r="A22" s="1228"/>
      <c r="B22" s="1229"/>
      <c r="C22" s="1057" t="s">
        <v>668</v>
      </c>
      <c r="D22" s="1058">
        <f>SUM(D18:D21)</f>
        <v>0</v>
      </c>
      <c r="E22" s="1058">
        <f>SUM(E18:E21)</f>
        <v>0</v>
      </c>
      <c r="F22" s="1058">
        <f aca="true" t="shared" si="3" ref="F22:L22">SUM(F18:F21)</f>
        <v>0</v>
      </c>
      <c r="G22" s="1058">
        <f t="shared" si="3"/>
        <v>0</v>
      </c>
      <c r="H22" s="1058">
        <f t="shared" si="3"/>
        <v>0</v>
      </c>
      <c r="I22" s="1058">
        <f t="shared" si="3"/>
        <v>0</v>
      </c>
      <c r="J22" s="1058">
        <f t="shared" si="3"/>
        <v>0</v>
      </c>
      <c r="K22" s="1058">
        <f t="shared" si="3"/>
        <v>0</v>
      </c>
      <c r="L22" s="1058">
        <f t="shared" si="3"/>
        <v>0</v>
      </c>
    </row>
    <row r="23" spans="1:12" ht="12.75">
      <c r="A23" s="1233">
        <v>3</v>
      </c>
      <c r="B23" s="1234"/>
      <c r="C23" s="1235" t="s">
        <v>702</v>
      </c>
      <c r="D23" s="1932"/>
      <c r="E23" s="1257"/>
      <c r="F23" s="1657"/>
      <c r="G23" s="1657"/>
      <c r="H23" s="1657">
        <f t="shared" si="0"/>
        <v>0</v>
      </c>
      <c r="I23" s="1658"/>
      <c r="J23" s="1253"/>
      <c r="K23" s="2030"/>
      <c r="L23" s="1684"/>
    </row>
    <row r="24" spans="1:12" ht="12.75">
      <c r="A24" s="1214"/>
      <c r="B24" s="1215">
        <v>1</v>
      </c>
      <c r="C24" s="1040" t="s">
        <v>216</v>
      </c>
      <c r="D24" s="1040"/>
      <c r="E24" s="1517">
        <v>92764</v>
      </c>
      <c r="F24" s="1517">
        <v>92764</v>
      </c>
      <c r="G24" s="1606">
        <v>221</v>
      </c>
      <c r="H24" s="1606">
        <f t="shared" si="0"/>
        <v>92985</v>
      </c>
      <c r="I24" s="1570"/>
      <c r="J24" s="1253"/>
      <c r="K24" s="2026"/>
      <c r="L24" s="1681"/>
    </row>
    <row r="25" spans="1:12" ht="12.75">
      <c r="A25" s="1214"/>
      <c r="B25" s="1215">
        <v>2</v>
      </c>
      <c r="C25" s="1040" t="s">
        <v>704</v>
      </c>
      <c r="D25" s="1040"/>
      <c r="E25" s="1517"/>
      <c r="F25" s="1517"/>
      <c r="G25" s="1606"/>
      <c r="H25" s="1606">
        <f t="shared" si="0"/>
        <v>0</v>
      </c>
      <c r="I25" s="1570"/>
      <c r="J25" s="1253"/>
      <c r="K25" s="2026"/>
      <c r="L25" s="1681"/>
    </row>
    <row r="26" spans="1:12" ht="12.75">
      <c r="A26" s="1214"/>
      <c r="B26" s="1215">
        <v>3</v>
      </c>
      <c r="C26" s="1040" t="s">
        <v>706</v>
      </c>
      <c r="D26" s="1040"/>
      <c r="E26" s="1517"/>
      <c r="F26" s="1517"/>
      <c r="G26" s="1606"/>
      <c r="H26" s="1606">
        <f t="shared" si="0"/>
        <v>0</v>
      </c>
      <c r="I26" s="1570"/>
      <c r="J26" s="1253"/>
      <c r="K26" s="2026"/>
      <c r="L26" s="1681"/>
    </row>
    <row r="27" spans="1:12" ht="12.75">
      <c r="A27" s="1214"/>
      <c r="B27" s="1215">
        <v>5</v>
      </c>
      <c r="C27" s="1040" t="s">
        <v>681</v>
      </c>
      <c r="D27" s="1040"/>
      <c r="E27" s="1517"/>
      <c r="F27" s="1517"/>
      <c r="G27" s="1606"/>
      <c r="H27" s="1606">
        <f t="shared" si="0"/>
        <v>0</v>
      </c>
      <c r="I27" s="1570"/>
      <c r="J27" s="1253" t="s">
        <v>517</v>
      </c>
      <c r="K27" s="2026"/>
      <c r="L27" s="1681"/>
    </row>
    <row r="28" spans="1:12" ht="13.5" thickBot="1">
      <c r="A28" s="1224"/>
      <c r="B28" s="1225">
        <v>7</v>
      </c>
      <c r="C28" s="1073" t="s">
        <v>682</v>
      </c>
      <c r="D28" s="1049"/>
      <c r="E28" s="1941"/>
      <c r="F28" s="1606"/>
      <c r="G28" s="1659"/>
      <c r="H28" s="1659">
        <f t="shared" si="0"/>
        <v>0</v>
      </c>
      <c r="I28" s="1660"/>
      <c r="J28" s="1253"/>
      <c r="K28" s="2029"/>
      <c r="L28" s="1978"/>
    </row>
    <row r="29" spans="1:12" ht="13.5" thickBot="1">
      <c r="A29" s="1228"/>
      <c r="B29" s="1229"/>
      <c r="C29" s="1057" t="s">
        <v>702</v>
      </c>
      <c r="D29" s="1058">
        <f>SUM(D24:D28)</f>
        <v>0</v>
      </c>
      <c r="E29" s="1058">
        <f>SUM(E24:E28)</f>
        <v>92764</v>
      </c>
      <c r="F29" s="1058">
        <f aca="true" t="shared" si="4" ref="F29:L29">SUM(F24:F28)</f>
        <v>92764</v>
      </c>
      <c r="G29" s="1058">
        <f t="shared" si="4"/>
        <v>221</v>
      </c>
      <c r="H29" s="1058">
        <f t="shared" si="4"/>
        <v>92985</v>
      </c>
      <c r="I29" s="1058">
        <f t="shared" si="4"/>
        <v>0</v>
      </c>
      <c r="J29" s="1058">
        <f t="shared" si="4"/>
        <v>0</v>
      </c>
      <c r="K29" s="1058">
        <f t="shared" si="4"/>
        <v>0</v>
      </c>
      <c r="L29" s="1058">
        <f t="shared" si="4"/>
        <v>0</v>
      </c>
    </row>
    <row r="30" spans="1:12" ht="12.75">
      <c r="A30" s="1233">
        <v>4</v>
      </c>
      <c r="B30" s="1234"/>
      <c r="C30" s="1235" t="s">
        <v>714</v>
      </c>
      <c r="D30" s="1932"/>
      <c r="E30" s="1257"/>
      <c r="F30" s="1657"/>
      <c r="G30" s="1657"/>
      <c r="H30" s="1657">
        <f t="shared" si="0"/>
        <v>0</v>
      </c>
      <c r="I30" s="1658"/>
      <c r="J30" s="1253"/>
      <c r="K30" s="2030"/>
      <c r="L30" s="1684"/>
    </row>
    <row r="31" spans="1:12" ht="12.75">
      <c r="A31" s="1233"/>
      <c r="B31" s="1234">
        <v>1</v>
      </c>
      <c r="C31" s="1339" t="s">
        <v>519</v>
      </c>
      <c r="D31" s="1932"/>
      <c r="E31" s="1257"/>
      <c r="F31" s="1670"/>
      <c r="G31" s="1670"/>
      <c r="H31" s="1670"/>
      <c r="I31" s="1671"/>
      <c r="J31" s="1253"/>
      <c r="K31" s="2026"/>
      <c r="L31" s="1681"/>
    </row>
    <row r="32" spans="1:12" ht="12.75">
      <c r="A32" s="1233"/>
      <c r="B32" s="1234">
        <v>2</v>
      </c>
      <c r="C32" s="1339" t="s">
        <v>520</v>
      </c>
      <c r="D32" s="1932"/>
      <c r="E32" s="1257"/>
      <c r="F32" s="1670"/>
      <c r="G32" s="1670"/>
      <c r="H32" s="1670"/>
      <c r="I32" s="1671"/>
      <c r="J32" s="1253"/>
      <c r="K32" s="2026"/>
      <c r="L32" s="1681"/>
    </row>
    <row r="33" spans="1:12" ht="12.75">
      <c r="A33" s="1233"/>
      <c r="B33" s="1234">
        <v>3</v>
      </c>
      <c r="C33" s="1975" t="s">
        <v>518</v>
      </c>
      <c r="D33" s="1932"/>
      <c r="E33" s="1257">
        <f>SUM(E31:E32)</f>
        <v>0</v>
      </c>
      <c r="F33" s="1670"/>
      <c r="G33" s="1670"/>
      <c r="H33" s="1670"/>
      <c r="I33" s="1671"/>
      <c r="J33" s="1253"/>
      <c r="K33" s="2026"/>
      <c r="L33" s="1681"/>
    </row>
    <row r="34" spans="1:12" ht="12.75">
      <c r="A34" s="1214"/>
      <c r="B34" s="1215">
        <v>4</v>
      </c>
      <c r="C34" s="1040" t="s">
        <v>716</v>
      </c>
      <c r="D34" s="1930"/>
      <c r="E34" s="1047"/>
      <c r="F34" s="1047"/>
      <c r="G34" s="1606"/>
      <c r="H34" s="1606">
        <f aca="true" t="shared" si="5" ref="H34:H45">SUM(F34:G34)</f>
        <v>0</v>
      </c>
      <c r="I34" s="1570"/>
      <c r="J34" s="1253"/>
      <c r="K34" s="2026"/>
      <c r="L34" s="1681"/>
    </row>
    <row r="35" spans="1:12" ht="12.75">
      <c r="A35" s="1214"/>
      <c r="B35" s="1215">
        <v>5</v>
      </c>
      <c r="C35" s="1040" t="s">
        <v>267</v>
      </c>
      <c r="D35" s="1930"/>
      <c r="E35" s="1047"/>
      <c r="F35" s="1606"/>
      <c r="G35" s="1606"/>
      <c r="H35" s="1606">
        <f t="shared" si="5"/>
        <v>0</v>
      </c>
      <c r="I35" s="1570"/>
      <c r="J35" s="1253"/>
      <c r="K35" s="2026"/>
      <c r="L35" s="1681"/>
    </row>
    <row r="36" spans="1:12" ht="12.75">
      <c r="A36" s="1214"/>
      <c r="B36" s="1215">
        <v>6</v>
      </c>
      <c r="C36" s="1040" t="s">
        <v>123</v>
      </c>
      <c r="D36" s="1930"/>
      <c r="E36" s="1047"/>
      <c r="F36" s="1606"/>
      <c r="G36" s="1606"/>
      <c r="H36" s="1606">
        <f t="shared" si="5"/>
        <v>0</v>
      </c>
      <c r="I36" s="1570"/>
      <c r="J36" s="1253"/>
      <c r="K36" s="2026"/>
      <c r="L36" s="1681"/>
    </row>
    <row r="37" spans="1:12" ht="12.75">
      <c r="A37" s="1214"/>
      <c r="B37" s="1215">
        <v>7</v>
      </c>
      <c r="C37" s="1040" t="s">
        <v>124</v>
      </c>
      <c r="D37" s="1930"/>
      <c r="E37" s="1047"/>
      <c r="F37" s="1606"/>
      <c r="G37" s="1606"/>
      <c r="H37" s="1606">
        <f t="shared" si="5"/>
        <v>0</v>
      </c>
      <c r="I37" s="1570"/>
      <c r="J37" s="1253"/>
      <c r="K37" s="2026"/>
      <c r="L37" s="1681"/>
    </row>
    <row r="38" spans="1:12" ht="12.75">
      <c r="A38" s="1214"/>
      <c r="B38" s="1215"/>
      <c r="C38" s="1258" t="s">
        <v>125</v>
      </c>
      <c r="D38" s="1933"/>
      <c r="E38" s="1259">
        <f>SUM(E36:E37)</f>
        <v>0</v>
      </c>
      <c r="F38" s="1618">
        <v>0</v>
      </c>
      <c r="G38" s="1618">
        <f>SUM(G36:G37)</f>
        <v>0</v>
      </c>
      <c r="H38" s="1618">
        <f t="shared" si="5"/>
        <v>0</v>
      </c>
      <c r="I38" s="1662">
        <f>SUM(I36:I37)</f>
        <v>0</v>
      </c>
      <c r="J38" s="1253"/>
      <c r="K38" s="2026"/>
      <c r="L38" s="1681"/>
    </row>
    <row r="39" spans="1:12" ht="12.75">
      <c r="A39" s="1214"/>
      <c r="B39" s="1215">
        <v>8</v>
      </c>
      <c r="C39" s="1040" t="s">
        <v>720</v>
      </c>
      <c r="D39" s="1930"/>
      <c r="E39" s="1047"/>
      <c r="F39" s="1606"/>
      <c r="G39" s="1606"/>
      <c r="H39" s="1606">
        <f t="shared" si="5"/>
        <v>0</v>
      </c>
      <c r="I39" s="1570"/>
      <c r="J39" s="1253"/>
      <c r="K39" s="2026"/>
      <c r="L39" s="1681"/>
    </row>
    <row r="40" spans="1:12" ht="12.75">
      <c r="A40" s="1214"/>
      <c r="B40" s="1215"/>
      <c r="C40" s="1046" t="s">
        <v>722</v>
      </c>
      <c r="D40" s="1929"/>
      <c r="E40" s="1047">
        <f>SUM(E38:E39)</f>
        <v>0</v>
      </c>
      <c r="F40" s="1606">
        <v>0</v>
      </c>
      <c r="G40" s="1606">
        <f>SUM(G38:G39)</f>
        <v>0</v>
      </c>
      <c r="H40" s="1606">
        <f t="shared" si="5"/>
        <v>0</v>
      </c>
      <c r="I40" s="1570">
        <f>SUM(I38:I39)</f>
        <v>0</v>
      </c>
      <c r="J40" s="1253"/>
      <c r="K40" s="2026"/>
      <c r="L40" s="1681"/>
    </row>
    <row r="41" spans="1:12" ht="12.75">
      <c r="A41" s="1214"/>
      <c r="B41" s="1215">
        <v>9</v>
      </c>
      <c r="C41" s="1040" t="s">
        <v>724</v>
      </c>
      <c r="D41" s="1930"/>
      <c r="E41" s="1047"/>
      <c r="F41" s="1606"/>
      <c r="G41" s="1606"/>
      <c r="H41" s="1606">
        <f t="shared" si="5"/>
        <v>0</v>
      </c>
      <c r="I41" s="1570"/>
      <c r="J41" s="1253"/>
      <c r="K41" s="2026"/>
      <c r="L41" s="1681"/>
    </row>
    <row r="42" spans="1:12" ht="12.75">
      <c r="A42" s="1214"/>
      <c r="B42" s="1215"/>
      <c r="C42" s="1258" t="s">
        <v>126</v>
      </c>
      <c r="D42" s="1933"/>
      <c r="E42" s="1259">
        <f>E34+E35+E40+E41</f>
        <v>0</v>
      </c>
      <c r="F42" s="1618">
        <f>F34+F35+F40+F41</f>
        <v>0</v>
      </c>
      <c r="G42" s="1618">
        <f>G34+G35+G40+G41</f>
        <v>0</v>
      </c>
      <c r="H42" s="1618">
        <f t="shared" si="5"/>
        <v>0</v>
      </c>
      <c r="I42" s="1662">
        <f>I34+I35+I40+I41</f>
        <v>0</v>
      </c>
      <c r="J42" s="1253"/>
      <c r="K42" s="2026"/>
      <c r="L42" s="1681"/>
    </row>
    <row r="43" spans="1:12" ht="12.75">
      <c r="A43" s="1214"/>
      <c r="B43" s="1215">
        <v>10</v>
      </c>
      <c r="C43" s="1040" t="s">
        <v>728</v>
      </c>
      <c r="D43" s="1930"/>
      <c r="E43" s="1047"/>
      <c r="F43" s="1606"/>
      <c r="G43" s="1606"/>
      <c r="H43" s="1606">
        <f t="shared" si="5"/>
        <v>0</v>
      </c>
      <c r="I43" s="1570"/>
      <c r="J43" s="1253"/>
      <c r="K43" s="2026"/>
      <c r="L43" s="1681"/>
    </row>
    <row r="44" spans="1:12" ht="12.75">
      <c r="A44" s="1214"/>
      <c r="B44" s="1215">
        <v>11</v>
      </c>
      <c r="C44" s="1040" t="s">
        <v>730</v>
      </c>
      <c r="D44" s="1040"/>
      <c r="E44" s="1517"/>
      <c r="F44" s="1517"/>
      <c r="G44" s="1606"/>
      <c r="H44" s="1606">
        <f t="shared" si="5"/>
        <v>0</v>
      </c>
      <c r="I44" s="1570"/>
      <c r="J44" s="1253"/>
      <c r="K44" s="2026"/>
      <c r="L44" s="1681"/>
    </row>
    <row r="45" spans="1:12" ht="12.75">
      <c r="A45" s="1214"/>
      <c r="B45" s="1215">
        <v>12</v>
      </c>
      <c r="C45" s="1040" t="s">
        <v>733</v>
      </c>
      <c r="D45" s="1040"/>
      <c r="E45" s="1517"/>
      <c r="F45" s="1606"/>
      <c r="G45" s="1606"/>
      <c r="H45" s="1606">
        <f t="shared" si="5"/>
        <v>0</v>
      </c>
      <c r="I45" s="1570"/>
      <c r="J45" s="1253"/>
      <c r="K45" s="2026"/>
      <c r="L45" s="1681"/>
    </row>
    <row r="46" spans="1:12" ht="13.5" thickBot="1">
      <c r="A46" s="1224"/>
      <c r="B46" s="1225"/>
      <c r="C46" s="1262" t="s">
        <v>735</v>
      </c>
      <c r="D46" s="1934"/>
      <c r="E46" s="1263">
        <f>SUM(E44:E45)</f>
        <v>0</v>
      </c>
      <c r="F46" s="1263">
        <f aca="true" t="shared" si="6" ref="F46:L46">SUM(F44:F45)</f>
        <v>0</v>
      </c>
      <c r="G46" s="1263">
        <f t="shared" si="6"/>
        <v>0</v>
      </c>
      <c r="H46" s="1263">
        <f t="shared" si="6"/>
        <v>0</v>
      </c>
      <c r="I46" s="1263">
        <f t="shared" si="6"/>
        <v>0</v>
      </c>
      <c r="J46" s="1263">
        <f t="shared" si="6"/>
        <v>0</v>
      </c>
      <c r="K46" s="1263">
        <f t="shared" si="6"/>
        <v>0</v>
      </c>
      <c r="L46" s="1263">
        <f t="shared" si="6"/>
        <v>0</v>
      </c>
    </row>
    <row r="47" spans="1:12" ht="13.5" thickBot="1">
      <c r="A47" s="1228"/>
      <c r="B47" s="1229"/>
      <c r="C47" s="1057" t="s">
        <v>714</v>
      </c>
      <c r="D47" s="1058">
        <f>D42+D43+D46</f>
        <v>0</v>
      </c>
      <c r="E47" s="1058">
        <f>E33+E42+E43+E46</f>
        <v>0</v>
      </c>
      <c r="F47" s="1058">
        <f aca="true" t="shared" si="7" ref="F47:L47">F33+F42+F43+F46</f>
        <v>0</v>
      </c>
      <c r="G47" s="1058">
        <f t="shared" si="7"/>
        <v>0</v>
      </c>
      <c r="H47" s="1058">
        <f t="shared" si="7"/>
        <v>0</v>
      </c>
      <c r="I47" s="1058">
        <f t="shared" si="7"/>
        <v>0</v>
      </c>
      <c r="J47" s="1058">
        <f t="shared" si="7"/>
        <v>0</v>
      </c>
      <c r="K47" s="1058">
        <f t="shared" si="7"/>
        <v>0</v>
      </c>
      <c r="L47" s="1058">
        <f t="shared" si="7"/>
        <v>0</v>
      </c>
    </row>
    <row r="48" spans="1:12" ht="12.75">
      <c r="A48" s="1233"/>
      <c r="B48" s="1234"/>
      <c r="C48" s="1339"/>
      <c r="D48" s="1935"/>
      <c r="E48" s="1257"/>
      <c r="F48" s="1657"/>
      <c r="G48" s="1657"/>
      <c r="H48" s="1657"/>
      <c r="I48" s="1658"/>
      <c r="J48" s="1253"/>
      <c r="K48" s="2032"/>
      <c r="L48" s="1679"/>
    </row>
    <row r="49" spans="1:12" ht="16.5" thickBot="1">
      <c r="A49" s="1623"/>
      <c r="B49" s="1624"/>
      <c r="C49" s="1625" t="s">
        <v>268</v>
      </c>
      <c r="D49" s="1650">
        <f>D16+D22+D29+D47</f>
        <v>0</v>
      </c>
      <c r="E49" s="1650">
        <f>E16+E22+E29+E47</f>
        <v>93622</v>
      </c>
      <c r="F49" s="1650">
        <f aca="true" t="shared" si="8" ref="F49:L49">F16+F22+F29+F47</f>
        <v>93622</v>
      </c>
      <c r="G49" s="1650">
        <f t="shared" si="8"/>
        <v>221</v>
      </c>
      <c r="H49" s="1650">
        <f t="shared" si="8"/>
        <v>93843</v>
      </c>
      <c r="I49" s="1650">
        <f t="shared" si="8"/>
        <v>0</v>
      </c>
      <c r="J49" s="1650">
        <f t="shared" si="8"/>
        <v>0</v>
      </c>
      <c r="K49" s="1650">
        <f t="shared" si="8"/>
        <v>0</v>
      </c>
      <c r="L49" s="1650">
        <f t="shared" si="8"/>
        <v>0</v>
      </c>
    </row>
    <row r="50" spans="1:12" ht="16.5" thickBot="1">
      <c r="A50" s="1626"/>
      <c r="B50" s="1627"/>
      <c r="C50" s="1628" t="s">
        <v>130</v>
      </c>
      <c r="D50" s="1892"/>
      <c r="E50" s="1629"/>
      <c r="F50" s="1630"/>
      <c r="G50" s="1630"/>
      <c r="H50" s="1630"/>
      <c r="I50" s="1665"/>
      <c r="J50" s="1253"/>
      <c r="K50" s="2001"/>
      <c r="L50" s="1686"/>
    </row>
    <row r="51" spans="1:12" ht="13.5" thickBot="1">
      <c r="A51" s="1633">
        <v>5</v>
      </c>
      <c r="B51" s="1634"/>
      <c r="C51" s="1380" t="s">
        <v>269</v>
      </c>
      <c r="D51" s="1381">
        <f>SUM(D52:D54)</f>
        <v>0</v>
      </c>
      <c r="E51" s="1381">
        <f>SUM(E52:E54)</f>
        <v>93172</v>
      </c>
      <c r="F51" s="1381">
        <f aca="true" t="shared" si="9" ref="F51:L51">SUM(F52:F54)</f>
        <v>93172</v>
      </c>
      <c r="G51" s="1381">
        <f t="shared" si="9"/>
        <v>221</v>
      </c>
      <c r="H51" s="1381">
        <f t="shared" si="9"/>
        <v>93393</v>
      </c>
      <c r="I51" s="1381">
        <f t="shared" si="9"/>
        <v>0</v>
      </c>
      <c r="J51" s="1381">
        <f t="shared" si="9"/>
        <v>0</v>
      </c>
      <c r="K51" s="1381">
        <f t="shared" si="9"/>
        <v>0</v>
      </c>
      <c r="L51" s="1381">
        <f t="shared" si="9"/>
        <v>0</v>
      </c>
    </row>
    <row r="52" spans="1:12" ht="12.75">
      <c r="A52" s="1635"/>
      <c r="B52" s="1636">
        <v>1</v>
      </c>
      <c r="C52" s="1637" t="s">
        <v>58</v>
      </c>
      <c r="D52" s="1936"/>
      <c r="E52" s="1666">
        <v>71702</v>
      </c>
      <c r="F52" s="1666">
        <v>71702</v>
      </c>
      <c r="G52" s="1657">
        <v>193</v>
      </c>
      <c r="H52" s="1657">
        <f aca="true" t="shared" si="10" ref="H52:H64">SUM(F52:G52)</f>
        <v>71895</v>
      </c>
      <c r="I52" s="1658"/>
      <c r="J52" s="1253"/>
      <c r="K52" s="2032"/>
      <c r="L52" s="1679"/>
    </row>
    <row r="53" spans="1:12" ht="12.75">
      <c r="A53" s="1521"/>
      <c r="B53" s="1522">
        <v>2</v>
      </c>
      <c r="C53" s="1593" t="s">
        <v>29</v>
      </c>
      <c r="D53" s="1936"/>
      <c r="E53" s="1666">
        <v>11212</v>
      </c>
      <c r="F53" s="1666">
        <v>11212</v>
      </c>
      <c r="G53" s="1606">
        <v>28</v>
      </c>
      <c r="H53" s="1606">
        <f t="shared" si="10"/>
        <v>11240</v>
      </c>
      <c r="I53" s="1570"/>
      <c r="J53" s="1253"/>
      <c r="K53" s="2026"/>
      <c r="L53" s="1681"/>
    </row>
    <row r="54" spans="1:12" ht="13.5" thickBot="1">
      <c r="A54" s="1521"/>
      <c r="B54" s="1522">
        <v>3</v>
      </c>
      <c r="C54" s="1593" t="s">
        <v>60</v>
      </c>
      <c r="D54" s="1936"/>
      <c r="E54" s="1666">
        <v>10258</v>
      </c>
      <c r="F54" s="1666">
        <v>10258</v>
      </c>
      <c r="G54" s="1606"/>
      <c r="H54" s="1606">
        <f t="shared" si="10"/>
        <v>10258</v>
      </c>
      <c r="I54" s="1570"/>
      <c r="J54" s="1253"/>
      <c r="K54" s="2033"/>
      <c r="L54" s="1677"/>
    </row>
    <row r="55" spans="1:12" ht="12.75">
      <c r="A55" s="1668">
        <v>6</v>
      </c>
      <c r="B55" s="1675"/>
      <c r="C55" s="1676" t="s">
        <v>270</v>
      </c>
      <c r="D55" s="1669">
        <f>SUM(D56:D60)</f>
        <v>0</v>
      </c>
      <c r="E55" s="1669">
        <f>SUM(E56:E60)</f>
        <v>0</v>
      </c>
      <c r="F55" s="1669"/>
      <c r="G55" s="1669">
        <f aca="true" t="shared" si="11" ref="G55:L55">SUM(G56:G60)</f>
        <v>0</v>
      </c>
      <c r="H55" s="1669">
        <f t="shared" si="11"/>
        <v>0</v>
      </c>
      <c r="I55" s="1669">
        <f t="shared" si="11"/>
        <v>0</v>
      </c>
      <c r="J55" s="1669">
        <f t="shared" si="11"/>
        <v>0</v>
      </c>
      <c r="K55" s="1669">
        <f t="shared" si="11"/>
        <v>0</v>
      </c>
      <c r="L55" s="1669">
        <f t="shared" si="11"/>
        <v>0</v>
      </c>
    </row>
    <row r="56" spans="1:12" ht="12.75">
      <c r="A56" s="1521"/>
      <c r="B56" s="1522">
        <v>1</v>
      </c>
      <c r="C56" s="1593" t="s">
        <v>679</v>
      </c>
      <c r="D56" s="1936"/>
      <c r="E56" s="1666"/>
      <c r="F56" s="1606"/>
      <c r="G56" s="1683"/>
      <c r="H56" s="1683">
        <f t="shared" si="10"/>
        <v>0</v>
      </c>
      <c r="I56" s="1662"/>
      <c r="J56" s="1253"/>
      <c r="K56" s="2026"/>
      <c r="L56" s="1681"/>
    </row>
    <row r="57" spans="1:12" ht="12.75">
      <c r="A57" s="1635"/>
      <c r="B57" s="1636">
        <v>2</v>
      </c>
      <c r="C57" s="1637" t="s">
        <v>680</v>
      </c>
      <c r="D57" s="1936"/>
      <c r="E57" s="1666"/>
      <c r="F57" s="1606"/>
      <c r="G57" s="1670"/>
      <c r="H57" s="1670">
        <f t="shared" si="10"/>
        <v>0</v>
      </c>
      <c r="I57" s="1684"/>
      <c r="K57" s="2028"/>
      <c r="L57" s="1681"/>
    </row>
    <row r="58" spans="1:12" ht="12.75">
      <c r="A58" s="1635"/>
      <c r="B58" s="1636">
        <v>3</v>
      </c>
      <c r="C58" s="1199" t="s">
        <v>271</v>
      </c>
      <c r="D58" s="1301"/>
      <c r="E58" s="1666"/>
      <c r="F58" s="1606"/>
      <c r="G58" s="1683"/>
      <c r="H58" s="1683">
        <f t="shared" si="10"/>
        <v>0</v>
      </c>
      <c r="I58" s="1684"/>
      <c r="J58" s="2059"/>
      <c r="K58" s="2028"/>
      <c r="L58" s="1681"/>
    </row>
    <row r="59" spans="1:12" ht="12.75">
      <c r="A59" s="1643"/>
      <c r="B59" s="1644">
        <v>4</v>
      </c>
      <c r="C59" s="1427" t="s">
        <v>678</v>
      </c>
      <c r="D59" s="1938"/>
      <c r="E59" s="1666"/>
      <c r="F59" s="1670"/>
      <c r="G59" s="1680"/>
      <c r="H59" s="1680"/>
      <c r="I59" s="1686"/>
      <c r="K59" s="2058"/>
      <c r="L59" s="1686"/>
    </row>
    <row r="60" spans="1:12" ht="13.5" thickBot="1">
      <c r="A60" s="1646"/>
      <c r="B60" s="1647">
        <v>5</v>
      </c>
      <c r="C60" s="1648" t="s">
        <v>675</v>
      </c>
      <c r="D60" s="1937"/>
      <c r="E60" s="1666"/>
      <c r="F60" s="1666"/>
      <c r="G60" s="1666"/>
      <c r="H60" s="1666"/>
      <c r="I60" s="1666">
        <f>SUM(I61:I63)</f>
        <v>0</v>
      </c>
      <c r="K60" s="2027"/>
      <c r="L60" s="1677"/>
    </row>
    <row r="61" spans="1:12" ht="13.5" thickBot="1">
      <c r="A61" s="1633">
        <v>7</v>
      </c>
      <c r="B61" s="1634"/>
      <c r="C61" s="1380" t="s">
        <v>272</v>
      </c>
      <c r="D61" s="1381">
        <f>SUM(D62:D64)</f>
        <v>0</v>
      </c>
      <c r="E61" s="1381">
        <f>SUM(E62:E64)</f>
        <v>450</v>
      </c>
      <c r="F61" s="1381">
        <f aca="true" t="shared" si="12" ref="F61:L61">SUM(F62:F64)</f>
        <v>450</v>
      </c>
      <c r="G61" s="1381">
        <f t="shared" si="12"/>
        <v>0</v>
      </c>
      <c r="H61" s="1381">
        <f t="shared" si="12"/>
        <v>450</v>
      </c>
      <c r="I61" s="1381">
        <f t="shared" si="12"/>
        <v>0</v>
      </c>
      <c r="J61" s="1381">
        <f t="shared" si="12"/>
        <v>0</v>
      </c>
      <c r="K61" s="1381">
        <f t="shared" si="12"/>
        <v>0</v>
      </c>
      <c r="L61" s="1381">
        <f t="shared" si="12"/>
        <v>0</v>
      </c>
    </row>
    <row r="62" spans="1:12" ht="12.75">
      <c r="A62" s="1635"/>
      <c r="B62" s="1636">
        <v>1</v>
      </c>
      <c r="C62" s="1637" t="s">
        <v>136</v>
      </c>
      <c r="D62" s="1936"/>
      <c r="E62" s="1666">
        <v>450</v>
      </c>
      <c r="F62" s="1666">
        <v>450</v>
      </c>
      <c r="G62" s="1657"/>
      <c r="H62" s="1657">
        <f t="shared" si="10"/>
        <v>450</v>
      </c>
      <c r="I62" s="1679"/>
      <c r="K62" s="2034"/>
      <c r="L62" s="1684"/>
    </row>
    <row r="63" spans="1:12" ht="13.5" thickBot="1">
      <c r="A63" s="1643"/>
      <c r="B63" s="1644">
        <v>2</v>
      </c>
      <c r="C63" s="1427" t="s">
        <v>170</v>
      </c>
      <c r="D63" s="1937"/>
      <c r="E63" s="1976"/>
      <c r="F63" s="1606"/>
      <c r="G63" s="1606"/>
      <c r="H63" s="1606"/>
      <c r="I63" s="2065"/>
      <c r="K63" s="2058"/>
      <c r="L63" s="1686"/>
    </row>
    <row r="64" spans="1:12" ht="13.5" thickBot="1">
      <c r="A64" s="1526"/>
      <c r="B64" s="1527">
        <v>3</v>
      </c>
      <c r="C64" s="1982" t="s">
        <v>137</v>
      </c>
      <c r="D64" s="1983"/>
      <c r="E64" s="1984"/>
      <c r="F64" s="2191"/>
      <c r="G64" s="2192"/>
      <c r="H64" s="2192">
        <f t="shared" si="10"/>
        <v>0</v>
      </c>
      <c r="I64" s="2065"/>
      <c r="K64" s="2027"/>
      <c r="L64" s="1677"/>
    </row>
    <row r="65" spans="1:12" ht="13.5" thickBot="1">
      <c r="A65" s="1985">
        <v>8</v>
      </c>
      <c r="B65" s="1986"/>
      <c r="C65" s="1417" t="s">
        <v>524</v>
      </c>
      <c r="D65" s="1988"/>
      <c r="E65" s="1989">
        <f>SUM(E66:E67)</f>
        <v>0</v>
      </c>
      <c r="F65" s="1989">
        <f aca="true" t="shared" si="13" ref="F65:L65">SUM(F66:F67)</f>
        <v>0</v>
      </c>
      <c r="G65" s="1989">
        <f t="shared" si="13"/>
        <v>0</v>
      </c>
      <c r="H65" s="1989">
        <f t="shared" si="13"/>
        <v>0</v>
      </c>
      <c r="I65" s="1989">
        <f t="shared" si="13"/>
        <v>0</v>
      </c>
      <c r="J65" s="1989">
        <f t="shared" si="13"/>
        <v>0</v>
      </c>
      <c r="K65" s="1989">
        <f t="shared" si="13"/>
        <v>0</v>
      </c>
      <c r="L65" s="1989">
        <f t="shared" si="13"/>
        <v>0</v>
      </c>
    </row>
    <row r="66" spans="1:12" ht="12.75">
      <c r="A66" s="1643"/>
      <c r="B66" s="1644">
        <v>1</v>
      </c>
      <c r="C66" s="1427" t="s">
        <v>525</v>
      </c>
      <c r="D66" s="1994"/>
      <c r="E66" s="1995"/>
      <c r="F66" s="1659"/>
      <c r="G66" s="1977"/>
      <c r="H66" s="1977"/>
      <c r="I66" s="1978"/>
      <c r="K66" s="2034"/>
      <c r="L66" s="1684"/>
    </row>
    <row r="67" spans="1:12" ht="12.75">
      <c r="A67" s="1646"/>
      <c r="B67" s="1647">
        <v>2</v>
      </c>
      <c r="C67" s="1405" t="s">
        <v>526</v>
      </c>
      <c r="D67" s="1937"/>
      <c r="E67" s="1976"/>
      <c r="F67" s="1659"/>
      <c r="G67" s="1977"/>
      <c r="H67" s="1977"/>
      <c r="I67" s="1978"/>
      <c r="K67" s="2028"/>
      <c r="L67" s="1681"/>
    </row>
    <row r="68" spans="1:12" ht="16.5" thickBot="1">
      <c r="A68" s="1623"/>
      <c r="B68" s="1624"/>
      <c r="C68" s="1625" t="s">
        <v>273</v>
      </c>
      <c r="D68" s="1650">
        <f>D51+D55+D61</f>
        <v>0</v>
      </c>
      <c r="E68" s="1650">
        <f>E51+E55+E61+E65</f>
        <v>93622</v>
      </c>
      <c r="F68" s="1650">
        <f aca="true" t="shared" si="14" ref="F68:L68">F51+F55+F61+F65</f>
        <v>93622</v>
      </c>
      <c r="G68" s="1650">
        <f t="shared" si="14"/>
        <v>221</v>
      </c>
      <c r="H68" s="1650">
        <f t="shared" si="14"/>
        <v>93843</v>
      </c>
      <c r="I68" s="1650">
        <f t="shared" si="14"/>
        <v>0</v>
      </c>
      <c r="J68" s="1650">
        <f t="shared" si="14"/>
        <v>0</v>
      </c>
      <c r="K68" s="1650">
        <f t="shared" si="14"/>
        <v>0</v>
      </c>
      <c r="L68" s="1650">
        <f t="shared" si="14"/>
        <v>0</v>
      </c>
    </row>
    <row r="69" ht="12.75">
      <c r="G69" s="1649">
        <f>G49-G68</f>
        <v>0</v>
      </c>
    </row>
    <row r="70" spans="1:5" ht="16.5" hidden="1" thickBot="1">
      <c r="A70" s="1307" t="s">
        <v>274</v>
      </c>
      <c r="B70" s="1308"/>
      <c r="C70" s="1309"/>
      <c r="D70" s="1532"/>
      <c r="E70" s="1310">
        <v>769</v>
      </c>
    </row>
    <row r="71" ht="12.75">
      <c r="E71" s="1649">
        <f>E49-E68</f>
        <v>0</v>
      </c>
    </row>
  </sheetData>
  <sheetProtection/>
  <printOptions horizontalCentered="1"/>
  <pageMargins left="0.5905511811023623" right="0.5905511811023623" top="0.7874015748031497" bottom="0.7874015748031497" header="0" footer="0"/>
  <pageSetup firstPageNumber="35" useFirstPageNumber="1" fitToHeight="1" fitToWidth="1" horizontalDpi="600" verticalDpi="600" orientation="portrait" paperSize="9" scale="76" r:id="rId1"/>
  <headerFooter alignWithMargins="0">
    <oddHeader>&amp;R&amp;P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Y2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7.00390625" style="1688" customWidth="1"/>
    <col min="2" max="2" width="15.7109375" style="1688" customWidth="1"/>
    <col min="3" max="3" width="12.28125" style="1688" customWidth="1"/>
    <col min="4" max="4" width="12.421875" style="1688" hidden="1" customWidth="1"/>
    <col min="5" max="5" width="15.7109375" style="1688" customWidth="1"/>
    <col min="6" max="6" width="13.28125" style="1688" customWidth="1"/>
    <col min="7" max="7" width="11.7109375" style="1688" hidden="1" customWidth="1"/>
    <col min="8" max="8" width="15.421875" style="1688" customWidth="1"/>
    <col min="9" max="9" width="9.140625" style="1688" customWidth="1"/>
    <col min="10" max="10" width="8.00390625" style="1688" hidden="1" customWidth="1"/>
    <col min="11" max="11" width="20.00390625" style="1688" customWidth="1"/>
    <col min="12" max="12" width="9.7109375" style="1688" customWidth="1"/>
    <col min="13" max="13" width="9.28125" style="1688" hidden="1" customWidth="1"/>
    <col min="14" max="14" width="14.7109375" style="1688" customWidth="1"/>
    <col min="15" max="15" width="10.57421875" style="1688" customWidth="1"/>
    <col min="16" max="16" width="10.7109375" style="1688" hidden="1" customWidth="1"/>
    <col min="17" max="17" width="22.140625" style="1688" customWidth="1"/>
    <col min="18" max="18" width="15.57421875" style="1688" customWidth="1"/>
    <col min="19" max="19" width="13.421875" style="1688" hidden="1" customWidth="1"/>
    <col min="20" max="20" width="15.140625" style="1688" customWidth="1"/>
    <col min="21" max="21" width="15.00390625" style="1688" customWidth="1"/>
    <col min="22" max="22" width="14.00390625" style="1688" hidden="1" customWidth="1"/>
    <col min="23" max="16384" width="9.140625" style="1688" customWidth="1"/>
  </cols>
  <sheetData>
    <row r="4" ht="12.75">
      <c r="A4" s="987"/>
    </row>
    <row r="5" spans="1:22" ht="42" customHeight="1">
      <c r="A5" s="939" t="s">
        <v>934</v>
      </c>
      <c r="B5" s="939"/>
      <c r="C5" s="939"/>
      <c r="D5" s="939"/>
      <c r="E5" s="939"/>
      <c r="F5" s="939"/>
      <c r="G5" s="939"/>
      <c r="H5" s="939"/>
      <c r="I5" s="939"/>
      <c r="J5" s="939"/>
      <c r="K5" s="939"/>
      <c r="L5" s="939"/>
      <c r="M5" s="939"/>
      <c r="N5" s="939"/>
      <c r="O5" s="939"/>
      <c r="P5" s="939"/>
      <c r="Q5" s="939"/>
      <c r="R5" s="939"/>
      <c r="S5" s="939"/>
      <c r="T5" s="939"/>
      <c r="U5" s="1690"/>
      <c r="V5" s="1690"/>
    </row>
    <row r="6" spans="1:22" ht="21" thickBot="1">
      <c r="A6" s="987" t="s">
        <v>317</v>
      </c>
      <c r="B6" s="1689"/>
      <c r="C6" s="1689"/>
      <c r="D6" s="1689"/>
      <c r="E6" s="1691"/>
      <c r="F6" s="1691"/>
      <c r="G6" s="1691"/>
      <c r="H6" s="1691"/>
      <c r="I6" s="2295" t="s">
        <v>875</v>
      </c>
      <c r="J6" s="1691"/>
      <c r="K6" s="1692"/>
      <c r="L6" s="1691"/>
      <c r="M6" s="1691"/>
      <c r="N6" s="1691"/>
      <c r="O6" s="1691"/>
      <c r="P6" s="1691"/>
      <c r="Q6" s="1598"/>
      <c r="R6" s="1691"/>
      <c r="S6" s="1691"/>
      <c r="T6" s="1691"/>
      <c r="U6" s="1691" t="s">
        <v>502</v>
      </c>
      <c r="V6" s="1691"/>
    </row>
    <row r="7" spans="1:22" ht="58.5" customHeight="1">
      <c r="A7" s="1693"/>
      <c r="B7" s="1694" t="s">
        <v>318</v>
      </c>
      <c r="C7" s="1695"/>
      <c r="D7" s="1695"/>
      <c r="E7" s="1694"/>
      <c r="F7" s="1695"/>
      <c r="G7" s="1695"/>
      <c r="H7" s="1694" t="s">
        <v>323</v>
      </c>
      <c r="I7" s="1695"/>
      <c r="J7" s="1695"/>
      <c r="K7" s="1694"/>
      <c r="L7" s="1695"/>
      <c r="M7" s="1695"/>
      <c r="N7" s="1913" t="s">
        <v>324</v>
      </c>
      <c r="O7" s="1894"/>
      <c r="P7" s="1895"/>
      <c r="Q7" s="1902" t="s">
        <v>698</v>
      </c>
      <c r="R7" s="1903"/>
      <c r="S7" s="1904"/>
      <c r="T7" s="1696"/>
      <c r="U7" s="1697"/>
      <c r="V7" s="1698"/>
    </row>
    <row r="8" spans="1:22" ht="81" customHeight="1">
      <c r="A8" s="1699" t="s">
        <v>562</v>
      </c>
      <c r="B8" s="1907" t="s">
        <v>326</v>
      </c>
      <c r="C8" s="1908"/>
      <c r="D8" s="1700"/>
      <c r="E8" s="2247" t="s">
        <v>681</v>
      </c>
      <c r="F8" s="1906"/>
      <c r="G8" s="1700"/>
      <c r="H8" s="1701" t="s">
        <v>327</v>
      </c>
      <c r="I8" s="1700"/>
      <c r="J8" s="1700"/>
      <c r="K8" s="2247" t="s">
        <v>682</v>
      </c>
      <c r="L8" s="1906"/>
      <c r="M8" s="1909"/>
      <c r="N8" s="1701"/>
      <c r="O8" s="1700"/>
      <c r="P8" s="1700"/>
      <c r="Q8" s="1910" t="s">
        <v>328</v>
      </c>
      <c r="R8" s="1911"/>
      <c r="S8" s="1912"/>
      <c r="T8" s="1702" t="s">
        <v>329</v>
      </c>
      <c r="U8" s="1703"/>
      <c r="V8" s="1704"/>
    </row>
    <row r="9" spans="1:22" ht="20.25">
      <c r="A9" s="1705"/>
      <c r="B9" s="1706" t="s">
        <v>330</v>
      </c>
      <c r="C9" s="1706" t="s">
        <v>331</v>
      </c>
      <c r="D9" s="1706" t="s">
        <v>332</v>
      </c>
      <c r="E9" s="1706" t="s">
        <v>330</v>
      </c>
      <c r="F9" s="1706" t="s">
        <v>331</v>
      </c>
      <c r="G9" s="1706" t="s">
        <v>332</v>
      </c>
      <c r="H9" s="1706" t="s">
        <v>330</v>
      </c>
      <c r="I9" s="1706" t="s">
        <v>331</v>
      </c>
      <c r="J9" s="1706" t="s">
        <v>332</v>
      </c>
      <c r="K9" s="1706" t="s">
        <v>330</v>
      </c>
      <c r="L9" s="1706" t="s">
        <v>331</v>
      </c>
      <c r="M9" s="1706" t="s">
        <v>332</v>
      </c>
      <c r="N9" s="1706" t="s">
        <v>330</v>
      </c>
      <c r="O9" s="1706" t="s">
        <v>331</v>
      </c>
      <c r="P9" s="1706" t="s">
        <v>332</v>
      </c>
      <c r="Q9" s="1706" t="s">
        <v>330</v>
      </c>
      <c r="R9" s="1706" t="s">
        <v>331</v>
      </c>
      <c r="S9" s="1706" t="s">
        <v>332</v>
      </c>
      <c r="T9" s="1707" t="s">
        <v>330</v>
      </c>
      <c r="U9" s="1708" t="s">
        <v>331</v>
      </c>
      <c r="V9" s="1709" t="s">
        <v>332</v>
      </c>
    </row>
    <row r="10" spans="1:22" ht="20.25">
      <c r="A10" s="1705" t="s">
        <v>277</v>
      </c>
      <c r="B10" s="1710">
        <f>'[9]INTBEV'!B5</f>
        <v>858</v>
      </c>
      <c r="C10" s="1710">
        <f>'[9]INTBEV'!C5</f>
        <v>858</v>
      </c>
      <c r="D10" s="1710">
        <f>'[9]INTBEV'!D5</f>
        <v>0</v>
      </c>
      <c r="E10" s="1710">
        <f>'[9]INTBEV'!E5</f>
        <v>0</v>
      </c>
      <c r="F10" s="1710">
        <f>'[9]INTBEV'!F5</f>
        <v>0</v>
      </c>
      <c r="G10" s="1710">
        <f>'[9]INTBEV'!G5</f>
        <v>0</v>
      </c>
      <c r="H10" s="1710">
        <f>'[9]INTBEV'!H5</f>
        <v>0</v>
      </c>
      <c r="I10" s="1710">
        <f>'[9]INTBEV'!I5</f>
        <v>0</v>
      </c>
      <c r="J10" s="1710">
        <f>'[9]INTBEV'!J5</f>
        <v>0</v>
      </c>
      <c r="K10" s="1710">
        <f>'[9]INTBEV'!K5</f>
        <v>0</v>
      </c>
      <c r="L10" s="1710">
        <f>'[9]INTBEV'!L5</f>
        <v>0</v>
      </c>
      <c r="M10" s="1710">
        <f>'[9]INTBEV'!M5</f>
        <v>0</v>
      </c>
      <c r="N10" s="1710">
        <f>'[9]INTBEV'!N5</f>
        <v>0</v>
      </c>
      <c r="O10" s="1710">
        <f>'[9]INTBEV'!O5</f>
        <v>0</v>
      </c>
      <c r="P10" s="1710">
        <f>'[9]INTBEV'!P5</f>
        <v>0</v>
      </c>
      <c r="Q10" s="1710">
        <f>'[9]INTBEV'!Q5</f>
        <v>92764</v>
      </c>
      <c r="R10" s="1710">
        <f>'[9]INTBEV'!R5</f>
        <v>92985</v>
      </c>
      <c r="S10" s="1710">
        <f>'[9]INTBEV'!S5</f>
        <v>0</v>
      </c>
      <c r="T10" s="1711">
        <f>'[9]INTBEV'!T5</f>
        <v>93622</v>
      </c>
      <c r="U10" s="1712">
        <f>'[9]INTBEV'!U5</f>
        <v>93843</v>
      </c>
      <c r="V10" s="1709">
        <f>'[9]INTBEV'!V5</f>
        <v>0</v>
      </c>
    </row>
    <row r="11" spans="1:22" ht="20.25">
      <c r="A11" s="1705" t="s">
        <v>333</v>
      </c>
      <c r="B11" s="1710">
        <f>'[9]INTBEV'!B6</f>
        <v>600</v>
      </c>
      <c r="C11" s="1710">
        <f>'[9]INTBEV'!C6</f>
        <v>600</v>
      </c>
      <c r="D11" s="1710">
        <f>'[9]INTBEV'!D6</f>
        <v>0</v>
      </c>
      <c r="E11" s="1710">
        <f>'[9]INTBEV'!E6</f>
        <v>0</v>
      </c>
      <c r="F11" s="1710">
        <f>'[9]INTBEV'!F6</f>
        <v>0</v>
      </c>
      <c r="G11" s="1710">
        <f>'[9]INTBEV'!G6</f>
        <v>0</v>
      </c>
      <c r="H11" s="1710">
        <v>0</v>
      </c>
      <c r="I11" s="1710">
        <f>'[9]INTBEV'!I6</f>
        <v>0</v>
      </c>
      <c r="J11" s="1710">
        <f>'[9]INTBEV'!J6</f>
        <v>0</v>
      </c>
      <c r="K11" s="1710">
        <v>0</v>
      </c>
      <c r="L11" s="1710">
        <f>'[9]INTBEV'!L6</f>
        <v>0</v>
      </c>
      <c r="M11" s="1710">
        <f>'[9]INTBEV'!M6</f>
        <v>0</v>
      </c>
      <c r="N11" s="1710">
        <f>'[9]INTBEV'!N6</f>
        <v>0</v>
      </c>
      <c r="O11" s="1710">
        <f>'[9]INTBEV'!O6</f>
        <v>0</v>
      </c>
      <c r="P11" s="1710">
        <f>'[9]INTBEV'!P6</f>
        <v>0</v>
      </c>
      <c r="Q11" s="1710">
        <f>'[9]INTBEV'!Q6</f>
        <v>394923</v>
      </c>
      <c r="R11" s="1710">
        <f>'[9]INTBEV'!R6</f>
        <v>403813</v>
      </c>
      <c r="S11" s="1710">
        <f>'[9]INTBEV'!S6</f>
        <v>0</v>
      </c>
      <c r="T11" s="1711">
        <f>'[9]INTBEV'!T6</f>
        <v>395523</v>
      </c>
      <c r="U11" s="1712">
        <f>'[9]INTBEV'!U6</f>
        <v>404413</v>
      </c>
      <c r="V11" s="1709">
        <f>'[9]INTBEV'!V6</f>
        <v>0</v>
      </c>
    </row>
    <row r="12" spans="1:25" ht="20.25">
      <c r="A12" s="1705" t="s">
        <v>334</v>
      </c>
      <c r="B12" s="1710">
        <f>'[9]INTBEV'!B7</f>
        <v>1511</v>
      </c>
      <c r="C12" s="1710">
        <f>'[9]INTBEV'!C7</f>
        <v>1511</v>
      </c>
      <c r="D12" s="1710">
        <f>'[9]INTBEV'!D7</f>
        <v>0</v>
      </c>
      <c r="E12" s="1710">
        <f>'[9]INTBEV'!E7</f>
        <v>7924</v>
      </c>
      <c r="F12" s="1710">
        <f>'[9]INTBEV'!F7</f>
        <v>7924</v>
      </c>
      <c r="G12" s="1710">
        <f>'[9]INTBEV'!G7</f>
        <v>0</v>
      </c>
      <c r="H12" s="1710">
        <f>'[9]INTBEV'!H7</f>
        <v>0</v>
      </c>
      <c r="I12" s="1710">
        <f>'[9]INTBEV'!I7</f>
        <v>0</v>
      </c>
      <c r="J12" s="1710">
        <f>'[9]INTBEV'!J7</f>
        <v>0</v>
      </c>
      <c r="K12" s="1710">
        <f>'[9]INTBEV'!K7</f>
        <v>0</v>
      </c>
      <c r="L12" s="1710">
        <f>'[9]INTBEV'!L7</f>
        <v>0</v>
      </c>
      <c r="M12" s="1710">
        <f>'[9]INTBEV'!M7</f>
        <v>0</v>
      </c>
      <c r="N12" s="1710">
        <f>'[9]INTBEV'!N7</f>
        <v>0</v>
      </c>
      <c r="O12" s="1710">
        <f>'[9]INTBEV'!O7</f>
        <v>0</v>
      </c>
      <c r="P12" s="1710">
        <f>'[9]INTBEV'!P7</f>
        <v>0</v>
      </c>
      <c r="Q12" s="1710">
        <f>'[9]INTBEV'!Q7</f>
        <v>107675</v>
      </c>
      <c r="R12" s="1710">
        <f>'[9]INTBEV'!R7</f>
        <v>107675</v>
      </c>
      <c r="S12" s="1710">
        <f>'[9]INTBEV'!S7</f>
        <v>0</v>
      </c>
      <c r="T12" s="1711">
        <f>'[9]INTBEV'!T7</f>
        <v>117110</v>
      </c>
      <c r="U12" s="1712">
        <f>'[9]INTBEV'!U7</f>
        <v>117110</v>
      </c>
      <c r="V12" s="1709">
        <f>'[9]INTBEV'!V7</f>
        <v>0</v>
      </c>
      <c r="Y12" s="1714"/>
    </row>
    <row r="13" spans="1:25" ht="20.25">
      <c r="A13" s="1999" t="s">
        <v>753</v>
      </c>
      <c r="B13" s="1710">
        <f>'[9]INTBEV'!B8</f>
        <v>15953</v>
      </c>
      <c r="C13" s="1710">
        <f>'[9]INTBEV'!C8</f>
        <v>15953</v>
      </c>
      <c r="D13" s="1710">
        <f>'[9]INTBEV'!D8</f>
        <v>0</v>
      </c>
      <c r="E13" s="1710">
        <f>'[9]INTBEV'!E8</f>
        <v>0</v>
      </c>
      <c r="F13" s="1710"/>
      <c r="G13" s="1710"/>
      <c r="H13" s="1710">
        <f>'[9]INTBEV'!H8</f>
        <v>0</v>
      </c>
      <c r="I13" s="1760"/>
      <c r="J13" s="1760"/>
      <c r="K13" s="1710">
        <f>'[9]INTBEV'!K8</f>
        <v>0</v>
      </c>
      <c r="L13" s="1760"/>
      <c r="M13" s="1760"/>
      <c r="N13" s="1710">
        <f>'[9]INTBEV'!N8</f>
        <v>0</v>
      </c>
      <c r="O13" s="1710"/>
      <c r="P13" s="1710"/>
      <c r="Q13" s="1710">
        <f>'[9]INTBEV'!Q8</f>
        <v>93908</v>
      </c>
      <c r="R13" s="1710">
        <f>'[9]INTBEV'!R8</f>
        <v>101033</v>
      </c>
      <c r="S13" s="1710"/>
      <c r="T13" s="1711">
        <f>'[9]INTBEV'!T8</f>
        <v>109861</v>
      </c>
      <c r="U13" s="1711">
        <f>'[9]INTBEV'!U8</f>
        <v>116986</v>
      </c>
      <c r="V13" s="1709"/>
      <c r="Y13" s="1714"/>
    </row>
    <row r="14" spans="1:25" ht="20.25">
      <c r="A14" s="1999" t="s">
        <v>752</v>
      </c>
      <c r="B14" s="1710">
        <f>'[9]INTBEV'!B9</f>
        <v>0</v>
      </c>
      <c r="C14" s="1710"/>
      <c r="D14" s="1710"/>
      <c r="E14" s="1710">
        <f>'[9]INTBEV'!E9</f>
        <v>0</v>
      </c>
      <c r="F14" s="1710"/>
      <c r="G14" s="1710"/>
      <c r="H14" s="1710">
        <f>'[9]INTBEV'!H9</f>
        <v>0</v>
      </c>
      <c r="I14" s="1760"/>
      <c r="J14" s="1760"/>
      <c r="K14" s="1710">
        <f>'[9]INTBEV'!K9</f>
        <v>0</v>
      </c>
      <c r="L14" s="1760"/>
      <c r="M14" s="1760"/>
      <c r="N14" s="1710">
        <f>'[9]INTBEV'!N9</f>
        <v>0</v>
      </c>
      <c r="O14" s="1710"/>
      <c r="P14" s="1710"/>
      <c r="Q14" s="1710">
        <f>'[9]INTBEV'!Q9</f>
        <v>52567</v>
      </c>
      <c r="R14" s="1710">
        <f>'[9]INTBEV'!R9</f>
        <v>52567</v>
      </c>
      <c r="S14" s="1710"/>
      <c r="T14" s="1711">
        <f>'[9]INTBEV'!T9</f>
        <v>52567</v>
      </c>
      <c r="U14" s="1711">
        <f>'[9]INTBEV'!U9</f>
        <v>52567</v>
      </c>
      <c r="V14" s="1709"/>
      <c r="Y14" s="1714"/>
    </row>
    <row r="15" spans="1:22" ht="20.25">
      <c r="A15" s="2271" t="s">
        <v>751</v>
      </c>
      <c r="B15" s="1710">
        <f>'[9]INTBEV'!B10</f>
        <v>0</v>
      </c>
      <c r="C15" s="1710"/>
      <c r="D15" s="1710" t="e">
        <f>'[9]INTBEV'!#REF!</f>
        <v>#REF!</v>
      </c>
      <c r="E15" s="1710">
        <f>'[9]INTBEV'!E10</f>
        <v>39691</v>
      </c>
      <c r="F15" s="1710">
        <f>'[9]INTBEV'!F10</f>
        <v>39691</v>
      </c>
      <c r="G15" s="1710" t="e">
        <f>'[9]INTBEV'!#REF!</f>
        <v>#REF!</v>
      </c>
      <c r="H15" s="1710">
        <f>'[9]INTBEV'!H10</f>
        <v>0</v>
      </c>
      <c r="I15" s="1760"/>
      <c r="J15" s="1760"/>
      <c r="K15" s="1710">
        <f>'[9]INTBEV'!K10</f>
        <v>0</v>
      </c>
      <c r="L15" s="1760"/>
      <c r="M15" s="1760"/>
      <c r="N15" s="1710">
        <f>'[9]INTBEV'!N10</f>
        <v>8226</v>
      </c>
      <c r="O15" s="1710">
        <f>'[9]INTBEV'!O10</f>
        <v>8226</v>
      </c>
      <c r="P15" s="1710" t="e">
        <f>'[9]INTBEV'!#REF!</f>
        <v>#REF!</v>
      </c>
      <c r="Q15" s="1710">
        <f>'[9]INTBEV'!Q10</f>
        <v>6661</v>
      </c>
      <c r="R15" s="1710">
        <f>'[9]INTBEV'!R10</f>
        <v>6661</v>
      </c>
      <c r="S15" s="1710">
        <f>'[9]INTBEV'!S10</f>
        <v>0</v>
      </c>
      <c r="T15" s="1711">
        <f>'[9]INTBEV'!T10</f>
        <v>54578</v>
      </c>
      <c r="U15" s="1711">
        <f>'[9]INTBEV'!U10</f>
        <v>54578</v>
      </c>
      <c r="V15" s="1709" t="e">
        <f>'[9]INTBEV'!#REF!</f>
        <v>#REF!</v>
      </c>
    </row>
    <row r="16" spans="1:25" ht="20.25">
      <c r="A16" s="2000" t="s">
        <v>440</v>
      </c>
      <c r="B16" s="1710">
        <f>'[9]INTBEV'!B11</f>
        <v>22883</v>
      </c>
      <c r="C16" s="1710">
        <f>'[9]INTBEV'!C11</f>
        <v>22883</v>
      </c>
      <c r="D16" s="1710">
        <f>'[9]INTBEV'!D11</f>
        <v>0</v>
      </c>
      <c r="E16" s="1710">
        <f>'[9]INTBEV'!E11</f>
        <v>0</v>
      </c>
      <c r="F16" s="1710">
        <f>'[9]INTBEV'!F11</f>
        <v>0</v>
      </c>
      <c r="G16" s="1710">
        <f>'[9]INTBEV'!G11</f>
        <v>0</v>
      </c>
      <c r="H16" s="1710">
        <f>'[9]INTBEV'!H11</f>
        <v>0</v>
      </c>
      <c r="I16" s="1710">
        <f>'[9]INTBEV'!I11</f>
        <v>0</v>
      </c>
      <c r="J16" s="1710">
        <f>'[9]INTBEV'!J11</f>
        <v>0</v>
      </c>
      <c r="K16" s="1710">
        <f>'[9]INTBEV'!K11</f>
        <v>0</v>
      </c>
      <c r="L16" s="1710">
        <f>'[9]INTBEV'!L11</f>
        <v>0</v>
      </c>
      <c r="M16" s="1710">
        <f>'[9]INTBEV'!M11</f>
        <v>0</v>
      </c>
      <c r="N16" s="1710">
        <f>'[9]INTBEV'!N11</f>
        <v>0</v>
      </c>
      <c r="O16" s="1710">
        <f>'[9]INTBEV'!O11</f>
        <v>0</v>
      </c>
      <c r="P16" s="1710">
        <f>'[9]INTBEV'!P11</f>
        <v>0</v>
      </c>
      <c r="Q16" s="1710">
        <f>'[9]INTBEV'!Q11</f>
        <v>12742</v>
      </c>
      <c r="R16" s="1710">
        <f>'[9]INTBEV'!R11</f>
        <v>12742</v>
      </c>
      <c r="S16" s="1710">
        <f>'[9]INTBEV'!S11</f>
        <v>0</v>
      </c>
      <c r="T16" s="1711">
        <f>'[9]INTBEV'!T11</f>
        <v>35625</v>
      </c>
      <c r="U16" s="1712">
        <f>'[9]INTBEV'!U11</f>
        <v>35625</v>
      </c>
      <c r="V16" s="1709">
        <f>'[9]INTBEV'!V11</f>
        <v>0</v>
      </c>
      <c r="Y16" s="1714"/>
    </row>
    <row r="17" spans="1:25" ht="20.25">
      <c r="A17" s="2000" t="s">
        <v>443</v>
      </c>
      <c r="B17" s="1710">
        <f>'[9]INTBEV'!B12</f>
        <v>96471</v>
      </c>
      <c r="C17" s="1710">
        <f>'[9]INTBEV'!C12</f>
        <v>96471</v>
      </c>
      <c r="D17" s="1710">
        <f>'[9]INTBEV'!D12</f>
        <v>0</v>
      </c>
      <c r="E17" s="1710">
        <f>'[9]INTBEV'!E12</f>
        <v>0</v>
      </c>
      <c r="F17" s="1710">
        <f>'[9]INTBEV'!F12</f>
        <v>0</v>
      </c>
      <c r="G17" s="1710">
        <f>'[9]INTBEV'!G12</f>
        <v>0</v>
      </c>
      <c r="H17" s="1710">
        <f>'[9]INTBEV'!H12</f>
        <v>0</v>
      </c>
      <c r="I17" s="1710">
        <f>'[9]INTBEV'!I12</f>
        <v>0</v>
      </c>
      <c r="J17" s="1710">
        <f>'[9]INTBEV'!J12</f>
        <v>0</v>
      </c>
      <c r="K17" s="1710">
        <f>'[9]INTBEV'!K12</f>
        <v>0</v>
      </c>
      <c r="L17" s="1710">
        <f>'[9]INTBEV'!L12</f>
        <v>0</v>
      </c>
      <c r="M17" s="1710">
        <f>'[9]INTBEV'!M12</f>
        <v>0</v>
      </c>
      <c r="N17" s="1710">
        <f>'[9]INTBEV'!N12</f>
        <v>0</v>
      </c>
      <c r="O17" s="1710">
        <f>'[9]INTBEV'!O12</f>
        <v>0</v>
      </c>
      <c r="P17" s="1710">
        <f>'[9]INTBEV'!P12</f>
        <v>0</v>
      </c>
      <c r="Q17" s="1710">
        <f>'[9]INTBEV'!Q12</f>
        <v>187822</v>
      </c>
      <c r="R17" s="1710">
        <f>'[9]INTBEV'!R12</f>
        <v>187822</v>
      </c>
      <c r="S17" s="1710">
        <f>'[9]INTBEV'!S12</f>
        <v>0</v>
      </c>
      <c r="T17" s="1711">
        <f>'[9]INTBEV'!T12</f>
        <v>284293</v>
      </c>
      <c r="U17" s="1712">
        <f>'[9]INTBEV'!U12</f>
        <v>284293</v>
      </c>
      <c r="V17" s="1709">
        <f>'[9]INTBEV'!V12</f>
        <v>0</v>
      </c>
      <c r="Y17" s="1714"/>
    </row>
    <row r="18" spans="1:25" ht="20.25">
      <c r="A18" s="2229" t="s">
        <v>644</v>
      </c>
      <c r="B18" s="1710">
        <f>'[9]INTBEV'!B13</f>
        <v>0</v>
      </c>
      <c r="C18" s="1710">
        <f>'[9]INTBEV'!C13</f>
        <v>0</v>
      </c>
      <c r="D18" s="1710">
        <f>'[9]INTBEV'!D13</f>
        <v>0</v>
      </c>
      <c r="E18" s="1710">
        <f>'[9]INTBEV'!E13</f>
        <v>0</v>
      </c>
      <c r="F18" s="1710">
        <f>'[9]INTBEV'!F13</f>
        <v>0</v>
      </c>
      <c r="G18" s="1710">
        <f>'[9]INTBEV'!G13</f>
        <v>0</v>
      </c>
      <c r="H18" s="1710">
        <f>'[9]INTBEV'!H13</f>
        <v>0</v>
      </c>
      <c r="I18" s="1710"/>
      <c r="J18" s="1710"/>
      <c r="K18" s="1710">
        <f>'[9]INTBEV'!K13</f>
        <v>0</v>
      </c>
      <c r="L18" s="1710"/>
      <c r="M18" s="1710"/>
      <c r="N18" s="1710">
        <f>'[9]INTBEV'!N13</f>
        <v>0</v>
      </c>
      <c r="O18" s="1710">
        <f>'[9]INTBEV'!O13</f>
        <v>0</v>
      </c>
      <c r="P18" s="1710">
        <f>'[9]INTBEV'!P13</f>
        <v>0</v>
      </c>
      <c r="Q18" s="1710">
        <f>'[9]INTBEV'!Q13</f>
        <v>65228</v>
      </c>
      <c r="R18" s="1710">
        <f>'[9]INTBEV'!R13</f>
        <v>72434</v>
      </c>
      <c r="S18" s="1710">
        <f>'[9]INTBEV'!S13</f>
        <v>0</v>
      </c>
      <c r="T18" s="1711">
        <f>'[9]INTBEV'!T13</f>
        <v>65228</v>
      </c>
      <c r="U18" s="1711">
        <f>'[9]INTBEV'!U13</f>
        <v>72434</v>
      </c>
      <c r="V18" s="1709">
        <f>'[9]INTBEV'!V13</f>
        <v>0</v>
      </c>
      <c r="Y18" s="1714"/>
    </row>
    <row r="19" spans="1:25" ht="20.25">
      <c r="A19" s="2000" t="s">
        <v>444</v>
      </c>
      <c r="B19" s="1710">
        <f>'[9]INTBEV'!B14</f>
        <v>1489</v>
      </c>
      <c r="C19" s="1710">
        <f>'[9]INTBEV'!C14</f>
        <v>1489</v>
      </c>
      <c r="D19" s="1710">
        <f>'[9]INTBEV'!D14</f>
        <v>0</v>
      </c>
      <c r="E19" s="1710">
        <f>'[9]INTBEV'!E14</f>
        <v>18948</v>
      </c>
      <c r="F19" s="1710">
        <f>'[9]INTBEV'!F14</f>
        <v>18948</v>
      </c>
      <c r="G19" s="1710">
        <f>'[9]INTBEV'!G14</f>
        <v>0</v>
      </c>
      <c r="H19" s="1710">
        <f>'[9]INTBEV'!H14</f>
        <v>0</v>
      </c>
      <c r="I19" s="1710"/>
      <c r="J19" s="1710"/>
      <c r="K19" s="1710">
        <f>'[9]INTBEV'!K14</f>
        <v>0</v>
      </c>
      <c r="L19" s="1710"/>
      <c r="M19" s="1710"/>
      <c r="N19" s="1710">
        <f>'[9]INTBEV'!N14</f>
        <v>0</v>
      </c>
      <c r="O19" s="1710">
        <f>'[9]INTBEV'!O14</f>
        <v>0</v>
      </c>
      <c r="P19" s="1710">
        <f>'[9]INTBEV'!P14</f>
        <v>0</v>
      </c>
      <c r="Q19" s="1710">
        <f>'[9]INTBEV'!Q14</f>
        <v>9049</v>
      </c>
      <c r="R19" s="1710">
        <f>'[9]INTBEV'!R14</f>
        <v>9049</v>
      </c>
      <c r="S19" s="1710">
        <f>'[9]INTBEV'!S14</f>
        <v>0</v>
      </c>
      <c r="T19" s="1711">
        <f>'[9]INTBEV'!T14</f>
        <v>29486</v>
      </c>
      <c r="U19" s="1711">
        <f>'[9]INTBEV'!U14</f>
        <v>29486</v>
      </c>
      <c r="V19" s="1709">
        <f>'[9]INTBEV'!V14</f>
        <v>0</v>
      </c>
      <c r="W19" s="1772"/>
      <c r="Y19" s="1714"/>
    </row>
    <row r="20" spans="1:22" ht="20.25">
      <c r="A20" s="1705" t="s">
        <v>335</v>
      </c>
      <c r="B20" s="1710">
        <f>'[9]INTBEV'!B15</f>
        <v>0</v>
      </c>
      <c r="C20" s="1710">
        <f>'[9]INTBEV'!C15</f>
        <v>0</v>
      </c>
      <c r="D20" s="1710">
        <f>'[9]INTBEV'!D15</f>
        <v>0</v>
      </c>
      <c r="E20" s="1710">
        <f>'[9]INTBEV'!E15</f>
        <v>62832</v>
      </c>
      <c r="F20" s="1710">
        <f>'[9]INTBEV'!F15</f>
        <v>62832</v>
      </c>
      <c r="G20" s="1710">
        <f>'[9]INTBEV'!G15</f>
        <v>0</v>
      </c>
      <c r="H20" s="1710">
        <f>'[9]INTBEV'!H15</f>
        <v>0</v>
      </c>
      <c r="I20" s="1710">
        <f>'[9]INTBEV'!I15</f>
        <v>0</v>
      </c>
      <c r="J20" s="1710">
        <f>'[9]INTBEV'!J15</f>
        <v>0</v>
      </c>
      <c r="K20" s="1710">
        <f>'[9]INTBEV'!K15</f>
        <v>0</v>
      </c>
      <c r="L20" s="1710">
        <f>'[9]INTBEV'!L15</f>
        <v>0</v>
      </c>
      <c r="M20" s="1710">
        <f>'[9]INTBEV'!M15</f>
        <v>0</v>
      </c>
      <c r="N20" s="1710">
        <f>'[9]INTBEV'!N15</f>
        <v>0</v>
      </c>
      <c r="O20" s="1710">
        <f>'[9]INTBEV'!O15</f>
        <v>0</v>
      </c>
      <c r="P20" s="1710">
        <f>'[9]INTBEV'!P15</f>
        <v>0</v>
      </c>
      <c r="Q20" s="1710">
        <f>'[9]INTBEV'!Q15</f>
        <v>8209</v>
      </c>
      <c r="R20" s="1710">
        <f>'[9]INTBEV'!R15</f>
        <v>8209</v>
      </c>
      <c r="S20" s="1710">
        <f>'[9]INTBEV'!S15</f>
        <v>0</v>
      </c>
      <c r="T20" s="1711">
        <f>'[9]INTBEV'!T15</f>
        <v>71041</v>
      </c>
      <c r="U20" s="1712">
        <f>'[9]INTBEV'!U15</f>
        <v>71041</v>
      </c>
      <c r="V20" s="1709">
        <f>'[9]INTBEV'!V15</f>
        <v>0</v>
      </c>
    </row>
    <row r="21" spans="1:22" ht="20.25">
      <c r="A21" s="1715" t="s">
        <v>336</v>
      </c>
      <c r="B21" s="1710">
        <f>'[9]INTBEV'!B16</f>
        <v>12500</v>
      </c>
      <c r="C21" s="1710">
        <f>'[9]INTBEV'!C16</f>
        <v>12500</v>
      </c>
      <c r="D21" s="1710">
        <f>'[9]INTBEV'!D16</f>
        <v>0</v>
      </c>
      <c r="E21" s="1710">
        <f>'[9]INTBEV'!E16</f>
        <v>12100</v>
      </c>
      <c r="F21" s="1710">
        <f>'[9]INTBEV'!F16</f>
        <v>12100</v>
      </c>
      <c r="G21" s="1710">
        <f>'[9]INTBEV'!G16</f>
        <v>0</v>
      </c>
      <c r="H21" s="1710">
        <f>'[9]INTBEV'!H16</f>
        <v>0</v>
      </c>
      <c r="I21" s="1710">
        <f>'[9]INTBEV'!I16</f>
        <v>0</v>
      </c>
      <c r="J21" s="1710">
        <f>'[9]INTBEV'!J16</f>
        <v>0</v>
      </c>
      <c r="K21" s="1710">
        <f>'[9]INTBEV'!K16</f>
        <v>9200</v>
      </c>
      <c r="L21" s="1710">
        <f>'[9]INTBEV'!L16</f>
        <v>9200</v>
      </c>
      <c r="M21" s="1710">
        <f>'[9]INTBEV'!M16</f>
        <v>0</v>
      </c>
      <c r="N21" s="1710">
        <f>'[9]INTBEV'!N16</f>
        <v>17596</v>
      </c>
      <c r="O21" s="1710">
        <f>'[9]INTBEV'!O16</f>
        <v>17596</v>
      </c>
      <c r="P21" s="1710">
        <f>'[9]INTBEV'!P16</f>
        <v>0</v>
      </c>
      <c r="Q21" s="1710">
        <f>'[9]INTBEV'!Q16</f>
        <v>70215</v>
      </c>
      <c r="R21" s="1710">
        <f>'[9]INTBEV'!R16</f>
        <v>70215</v>
      </c>
      <c r="S21" s="1710">
        <f>'[9]INTBEV'!S16</f>
        <v>0</v>
      </c>
      <c r="T21" s="1711">
        <f>'[9]INTBEV'!T16</f>
        <v>121611</v>
      </c>
      <c r="U21" s="1712">
        <f>'[9]INTBEV'!U16</f>
        <v>121611</v>
      </c>
      <c r="V21" s="1709">
        <f>'[9]INTBEV'!V16</f>
        <v>0</v>
      </c>
    </row>
    <row r="22" spans="1:22" ht="20.25">
      <c r="A22" s="1715" t="s">
        <v>337</v>
      </c>
      <c r="B22" s="1710">
        <f>'[9]INTBEV'!B17</f>
        <v>1501</v>
      </c>
      <c r="C22" s="1710">
        <f>'[9]INTBEV'!C17</f>
        <v>1501</v>
      </c>
      <c r="D22" s="1710">
        <f>'[9]INTBEV'!D17</f>
        <v>0</v>
      </c>
      <c r="E22" s="1710">
        <f>'[9]INTBEV'!E17</f>
        <v>250</v>
      </c>
      <c r="F22" s="1710">
        <f>'[9]INTBEV'!F17</f>
        <v>250</v>
      </c>
      <c r="G22" s="1710">
        <f>'[9]INTBEV'!G17</f>
        <v>0</v>
      </c>
      <c r="H22" s="1710">
        <f>'[9]INTBEV'!H17</f>
        <v>0</v>
      </c>
      <c r="I22" s="1710">
        <f>'[9]INTBEV'!I17</f>
        <v>0</v>
      </c>
      <c r="J22" s="1710">
        <f>'[9]INTBEV'!J17</f>
        <v>0</v>
      </c>
      <c r="K22" s="1710">
        <f>'[9]INTBEV'!K17</f>
        <v>0</v>
      </c>
      <c r="L22" s="1710">
        <f>'[9]INTBEV'!L17</f>
        <v>0</v>
      </c>
      <c r="M22" s="1710">
        <f>'[9]INTBEV'!M17</f>
        <v>0</v>
      </c>
      <c r="N22" s="1710">
        <f>'[9]INTBEV'!N17</f>
        <v>0</v>
      </c>
      <c r="O22" s="1710">
        <f>'[9]INTBEV'!O17</f>
        <v>0</v>
      </c>
      <c r="P22" s="1710">
        <f>'[9]INTBEV'!P17</f>
        <v>0</v>
      </c>
      <c r="Q22" s="1710">
        <f>'[9]INTBEV'!Q17</f>
        <v>73213</v>
      </c>
      <c r="R22" s="1710">
        <f>'[9]INTBEV'!R17</f>
        <v>73213</v>
      </c>
      <c r="S22" s="1710">
        <f>'[9]INTBEV'!S17</f>
        <v>0</v>
      </c>
      <c r="T22" s="1711">
        <f>'[9]INTBEV'!T17</f>
        <v>74964</v>
      </c>
      <c r="U22" s="1712">
        <f>'[9]INTBEV'!U17</f>
        <v>74964</v>
      </c>
      <c r="V22" s="1709">
        <f>'[9]INTBEV'!V17</f>
        <v>0</v>
      </c>
    </row>
    <row r="23" spans="1:22" ht="21" thickBot="1">
      <c r="A23" s="1716" t="s">
        <v>338</v>
      </c>
      <c r="B23" s="1717">
        <f aca="true" t="shared" si="0" ref="B23:V23">SUM(B10:B22)</f>
        <v>153766</v>
      </c>
      <c r="C23" s="1717">
        <f t="shared" si="0"/>
        <v>153766</v>
      </c>
      <c r="D23" s="1717" t="e">
        <f t="shared" si="0"/>
        <v>#REF!</v>
      </c>
      <c r="E23" s="1717">
        <f t="shared" si="0"/>
        <v>141745</v>
      </c>
      <c r="F23" s="1717">
        <f t="shared" si="0"/>
        <v>141745</v>
      </c>
      <c r="G23" s="1717" t="e">
        <f t="shared" si="0"/>
        <v>#REF!</v>
      </c>
      <c r="H23" s="1717">
        <f t="shared" si="0"/>
        <v>0</v>
      </c>
      <c r="I23" s="1717">
        <f t="shared" si="0"/>
        <v>0</v>
      </c>
      <c r="J23" s="1717">
        <f t="shared" si="0"/>
        <v>0</v>
      </c>
      <c r="K23" s="1717">
        <f t="shared" si="0"/>
        <v>9200</v>
      </c>
      <c r="L23" s="1717">
        <f t="shared" si="0"/>
        <v>9200</v>
      </c>
      <c r="M23" s="1717">
        <f t="shared" si="0"/>
        <v>0</v>
      </c>
      <c r="N23" s="1717">
        <f t="shared" si="0"/>
        <v>25822</v>
      </c>
      <c r="O23" s="1717">
        <f t="shared" si="0"/>
        <v>25822</v>
      </c>
      <c r="P23" s="1717" t="e">
        <f t="shared" si="0"/>
        <v>#REF!</v>
      </c>
      <c r="Q23" s="1717">
        <f t="shared" si="0"/>
        <v>1174976</v>
      </c>
      <c r="R23" s="1717">
        <f t="shared" si="0"/>
        <v>1198418</v>
      </c>
      <c r="S23" s="1717">
        <f t="shared" si="0"/>
        <v>0</v>
      </c>
      <c r="T23" s="1718">
        <f t="shared" si="0"/>
        <v>1505509</v>
      </c>
      <c r="U23" s="1719">
        <f t="shared" si="0"/>
        <v>1528951</v>
      </c>
      <c r="V23" s="1720" t="e">
        <f t="shared" si="0"/>
        <v>#REF!</v>
      </c>
    </row>
    <row r="24" spans="1:22" ht="21" thickBot="1">
      <c r="A24" s="1721" t="s">
        <v>339</v>
      </c>
      <c r="B24" s="1722"/>
      <c r="C24" s="1722"/>
      <c r="D24" s="1722"/>
      <c r="E24" s="1723">
        <v>81780</v>
      </c>
      <c r="F24" s="1765">
        <v>81780</v>
      </c>
      <c r="G24" s="1723">
        <v>21193</v>
      </c>
      <c r="H24" s="1722"/>
      <c r="I24" s="1722"/>
      <c r="J24" s="1722"/>
      <c r="K24" s="1722"/>
      <c r="L24" s="1722"/>
      <c r="M24" s="1722"/>
      <c r="N24" s="1722"/>
      <c r="O24" s="1722"/>
      <c r="P24" s="1722"/>
      <c r="Q24" s="1724"/>
      <c r="R24" s="1722"/>
      <c r="S24" s="1723"/>
      <c r="T24" s="1725"/>
      <c r="U24" s="1726"/>
      <c r="V24" s="1727"/>
    </row>
    <row r="25" ht="12.75">
      <c r="A25" s="1728"/>
    </row>
    <row r="26" ht="12.75">
      <c r="A26" s="1728"/>
    </row>
    <row r="27" spans="1:22" ht="35.25" customHeight="1" hidden="1">
      <c r="A27" s="1729" t="s">
        <v>340</v>
      </c>
      <c r="B27" s="1714">
        <v>47029</v>
      </c>
      <c r="C27" s="1714">
        <v>47029</v>
      </c>
      <c r="D27" s="1714">
        <v>35243</v>
      </c>
      <c r="P27" s="1714">
        <v>26</v>
      </c>
      <c r="Q27" s="1714">
        <v>30003</v>
      </c>
      <c r="R27" s="1714">
        <v>30003</v>
      </c>
      <c r="S27" s="1714">
        <v>20240</v>
      </c>
      <c r="T27" s="1714">
        <f>B27+Q27</f>
        <v>77032</v>
      </c>
      <c r="U27" s="1714">
        <f>R27+C27</f>
        <v>77032</v>
      </c>
      <c r="V27" s="1714">
        <f>D27+P27+S27</f>
        <v>55509</v>
      </c>
    </row>
    <row r="29" spans="2:17" ht="12.75">
      <c r="B29" s="1772"/>
      <c r="C29" s="1772"/>
      <c r="D29" s="1772"/>
      <c r="E29" s="1772"/>
      <c r="F29" s="1772"/>
      <c r="G29" s="1772"/>
      <c r="H29" s="1772"/>
      <c r="I29" s="1772"/>
      <c r="J29" s="1772">
        <f>SUM(J12:J20)</f>
        <v>0</v>
      </c>
      <c r="K29" s="1772">
        <f>SUM(K12:K20)</f>
        <v>0</v>
      </c>
      <c r="L29" s="1772">
        <f>SUM(L12:L20)</f>
        <v>0</v>
      </c>
      <c r="M29" s="1772">
        <f>SUM(M12:M20)</f>
        <v>0</v>
      </c>
      <c r="N29" s="1772"/>
      <c r="O29" s="1772"/>
      <c r="P29" s="1772"/>
      <c r="Q29" s="1772"/>
    </row>
  </sheetData>
  <sheetProtection/>
  <mergeCells count="1">
    <mergeCell ref="A5:T5"/>
  </mergeCells>
  <printOptions horizontalCentered="1"/>
  <pageMargins left="0.3937007874015748" right="0.3937007874015748" top="0.984251968503937" bottom="0.984251968503937" header="0.5118110236220472" footer="0.5118110236220472"/>
  <pageSetup firstPageNumber="36" useFirstPageNumber="1" fitToHeight="1" fitToWidth="1" horizontalDpi="300" verticalDpi="300" orientation="landscape" paperSize="9" scale="74" r:id="rId1"/>
  <headerFooter alignWithMargins="0">
    <oddHeader>&amp;R&amp;13&amp;P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7.8515625" style="1688" customWidth="1"/>
    <col min="2" max="2" width="19.28125" style="1688" customWidth="1"/>
    <col min="3" max="3" width="13.7109375" style="1688" customWidth="1"/>
    <col min="4" max="4" width="12.421875" style="1688" hidden="1" customWidth="1"/>
    <col min="5" max="5" width="15.7109375" style="1688" customWidth="1"/>
    <col min="6" max="6" width="12.7109375" style="1688" customWidth="1"/>
    <col min="7" max="7" width="11.57421875" style="1688" hidden="1" customWidth="1"/>
    <col min="8" max="8" width="18.00390625" style="1688" customWidth="1"/>
    <col min="9" max="9" width="11.00390625" style="1688" customWidth="1"/>
    <col min="10" max="10" width="8.7109375" style="1688" hidden="1" customWidth="1"/>
    <col min="11" max="11" width="19.140625" style="1688" customWidth="1"/>
    <col min="12" max="12" width="12.8515625" style="1688" customWidth="1"/>
    <col min="13" max="13" width="10.7109375" style="1688" hidden="1" customWidth="1"/>
    <col min="14" max="14" width="16.421875" style="1688" customWidth="1"/>
    <col min="15" max="15" width="12.8515625" style="1688" customWidth="1"/>
    <col min="16" max="16" width="12.57421875" style="1688" hidden="1" customWidth="1"/>
    <col min="17" max="17" width="25.7109375" style="1688" customWidth="1"/>
    <col min="18" max="18" width="15.421875" style="1688" customWidth="1"/>
    <col min="19" max="19" width="14.421875" style="1688" hidden="1" customWidth="1"/>
    <col min="20" max="20" width="18.28125" style="1688" customWidth="1"/>
    <col min="21" max="21" width="16.57421875" style="1688" customWidth="1"/>
    <col min="22" max="22" width="14.57421875" style="1688" hidden="1" customWidth="1"/>
    <col min="23" max="23" width="0" style="1688" hidden="1" customWidth="1"/>
    <col min="24" max="16384" width="9.140625" style="1688" customWidth="1"/>
  </cols>
  <sheetData>
    <row r="3" ht="12.75">
      <c r="A3" s="987"/>
    </row>
    <row r="5" spans="2:22" ht="21.75">
      <c r="B5" s="1730" t="s">
        <v>935</v>
      </c>
      <c r="C5" s="1730"/>
      <c r="D5" s="1730"/>
      <c r="E5" s="1730"/>
      <c r="F5" s="1730"/>
      <c r="G5" s="1730"/>
      <c r="H5" s="1730"/>
      <c r="I5" s="1730"/>
      <c r="J5" s="1730"/>
      <c r="K5" s="1730"/>
      <c r="L5" s="1730"/>
      <c r="M5" s="1730"/>
      <c r="N5" s="1730"/>
      <c r="O5" s="1730"/>
      <c r="P5" s="1730"/>
      <c r="Q5" s="1731"/>
      <c r="R5" s="1732"/>
      <c r="S5" s="1730"/>
      <c r="T5" s="1730"/>
      <c r="U5" s="1730"/>
      <c r="V5" s="1730"/>
    </row>
    <row r="6" spans="1:22" ht="22.5" thickBot="1">
      <c r="A6" s="987" t="s">
        <v>341</v>
      </c>
      <c r="B6" s="1733"/>
      <c r="C6" s="1733"/>
      <c r="D6" s="1733"/>
      <c r="E6" s="1733"/>
      <c r="F6" s="2295" t="s">
        <v>1059</v>
      </c>
      <c r="G6" s="1733"/>
      <c r="H6" s="2296"/>
      <c r="I6" s="1733"/>
      <c r="J6" s="1733"/>
      <c r="K6" s="1598"/>
      <c r="L6" s="987"/>
      <c r="M6" s="1733"/>
      <c r="N6" s="1733"/>
      <c r="O6" s="1733"/>
      <c r="P6" s="1733"/>
      <c r="Q6" s="1733"/>
      <c r="R6" s="1733"/>
      <c r="S6" s="1733"/>
      <c r="T6" s="1734"/>
      <c r="U6" s="1733"/>
      <c r="V6" s="1733"/>
    </row>
    <row r="7" spans="1:22" ht="69.75" customHeight="1">
      <c r="A7" s="1735"/>
      <c r="B7" s="1736" t="s">
        <v>318</v>
      </c>
      <c r="C7" s="1737"/>
      <c r="D7" s="1737"/>
      <c r="E7" s="1738"/>
      <c r="F7" s="1737"/>
      <c r="G7" s="1737"/>
      <c r="H7" s="1736" t="s">
        <v>323</v>
      </c>
      <c r="I7" s="1737"/>
      <c r="J7" s="1737"/>
      <c r="K7" s="1738"/>
      <c r="L7" s="1737"/>
      <c r="M7" s="1737"/>
      <c r="N7" s="1739"/>
      <c r="O7" s="1737"/>
      <c r="P7" s="1737"/>
      <c r="Q7" s="1902" t="s">
        <v>698</v>
      </c>
      <c r="R7" s="1896"/>
      <c r="S7" s="1897"/>
      <c r="T7" s="1740"/>
      <c r="U7" s="1741"/>
      <c r="V7" s="1741"/>
    </row>
    <row r="8" spans="1:22" ht="88.5" customHeight="1">
      <c r="A8" s="1742" t="s">
        <v>562</v>
      </c>
      <c r="B8" s="1743" t="s">
        <v>326</v>
      </c>
      <c r="C8" s="1744"/>
      <c r="D8" s="1744"/>
      <c r="E8" s="1905" t="s">
        <v>697</v>
      </c>
      <c r="F8" s="1906"/>
      <c r="G8" s="1744"/>
      <c r="H8" s="1745" t="s">
        <v>327</v>
      </c>
      <c r="I8" s="1744"/>
      <c r="J8" s="1744"/>
      <c r="K8" s="1905" t="s">
        <v>682</v>
      </c>
      <c r="L8" s="1906"/>
      <c r="M8" s="1909"/>
      <c r="N8" s="1915" t="s">
        <v>324</v>
      </c>
      <c r="O8" s="1916"/>
      <c r="P8" s="1917"/>
      <c r="Q8" s="1898" t="s">
        <v>328</v>
      </c>
      <c r="R8" s="1914"/>
      <c r="S8" s="1744"/>
      <c r="T8" s="1746" t="s">
        <v>329</v>
      </c>
      <c r="U8" s="1747"/>
      <c r="V8" s="1747"/>
    </row>
    <row r="9" spans="1:22" ht="21.75">
      <c r="A9" s="1713"/>
      <c r="B9" s="1748" t="s">
        <v>330</v>
      </c>
      <c r="C9" s="1748" t="s">
        <v>331</v>
      </c>
      <c r="D9" s="1748" t="s">
        <v>332</v>
      </c>
      <c r="E9" s="1748" t="s">
        <v>330</v>
      </c>
      <c r="F9" s="1748" t="s">
        <v>331</v>
      </c>
      <c r="G9" s="1748" t="s">
        <v>332</v>
      </c>
      <c r="H9" s="1748" t="s">
        <v>330</v>
      </c>
      <c r="I9" s="1748" t="s">
        <v>331</v>
      </c>
      <c r="J9" s="1748" t="s">
        <v>332</v>
      </c>
      <c r="K9" s="1748" t="s">
        <v>330</v>
      </c>
      <c r="L9" s="1748" t="s">
        <v>331</v>
      </c>
      <c r="M9" s="1748" t="s">
        <v>332</v>
      </c>
      <c r="N9" s="1748" t="s">
        <v>330</v>
      </c>
      <c r="O9" s="1748" t="s">
        <v>331</v>
      </c>
      <c r="P9" s="1748" t="s">
        <v>332</v>
      </c>
      <c r="Q9" s="1748" t="s">
        <v>330</v>
      </c>
      <c r="R9" s="1748" t="s">
        <v>331</v>
      </c>
      <c r="S9" s="1748" t="s">
        <v>332</v>
      </c>
      <c r="T9" s="1749" t="s">
        <v>330</v>
      </c>
      <c r="U9" s="1750" t="s">
        <v>331</v>
      </c>
      <c r="V9" s="1750" t="s">
        <v>332</v>
      </c>
    </row>
    <row r="10" spans="1:22" ht="21.75">
      <c r="A10" s="1751" t="s">
        <v>342</v>
      </c>
      <c r="B10" s="1710">
        <f>'[9]INTBEV'!B18</f>
        <v>153766</v>
      </c>
      <c r="C10" s="1710">
        <f>'[9]INTBEV'!C18</f>
        <v>153766</v>
      </c>
      <c r="D10" s="1710">
        <f>'[9]INTBEV'!D18</f>
        <v>0</v>
      </c>
      <c r="E10" s="1710">
        <f>'[9]INTBEV'!E18</f>
        <v>141745</v>
      </c>
      <c r="F10" s="1710">
        <f>'[9]INTBEV'!F18</f>
        <v>141745</v>
      </c>
      <c r="G10" s="1710">
        <f>'[9]INTBEV'!G18</f>
        <v>0</v>
      </c>
      <c r="H10" s="1710">
        <f>'[9]INTBEV'!H18</f>
        <v>0</v>
      </c>
      <c r="I10" s="1710">
        <f>'[9]INTBEV'!I18</f>
        <v>0</v>
      </c>
      <c r="J10" s="1710">
        <f>'[9]INTBEV'!J18</f>
        <v>0</v>
      </c>
      <c r="K10" s="1710">
        <f>'[9]INTBEV'!K18</f>
        <v>9200</v>
      </c>
      <c r="L10" s="1710">
        <f>'[9]INTBEV'!L18</f>
        <v>9200</v>
      </c>
      <c r="M10" s="1710">
        <f>'[9]INTBEV'!M18</f>
        <v>0</v>
      </c>
      <c r="N10" s="1710">
        <f>'[9]INTBEV'!N18</f>
        <v>25822</v>
      </c>
      <c r="O10" s="1710">
        <f>'[9]INTBEV'!O18</f>
        <v>25822</v>
      </c>
      <c r="P10" s="1710">
        <f>'[9]INTBEV'!P18</f>
        <v>0</v>
      </c>
      <c r="Q10" s="1710">
        <f>'[9]INTBEV'!Q18</f>
        <v>1174976</v>
      </c>
      <c r="R10" s="1710">
        <f>'[9]INTBEV'!R18</f>
        <v>1198418</v>
      </c>
      <c r="S10" s="1710">
        <f>'[9]INTBEV'!S18</f>
        <v>0</v>
      </c>
      <c r="T10" s="1711">
        <f>'[9]INTBEV'!T18</f>
        <v>1505509</v>
      </c>
      <c r="U10" s="2241">
        <f>'[9]INTBEV'!U18</f>
        <v>1528951</v>
      </c>
      <c r="V10" s="1750">
        <f>'[9]INTBEV'!V18</f>
        <v>0</v>
      </c>
    </row>
    <row r="11" spans="1:22" ht="20.25">
      <c r="A11" s="1752" t="s">
        <v>339</v>
      </c>
      <c r="B11" s="1753"/>
      <c r="C11" s="1753"/>
      <c r="D11" s="1753"/>
      <c r="E11" s="1754">
        <v>81780</v>
      </c>
      <c r="F11" s="1754">
        <v>81780</v>
      </c>
      <c r="G11" s="1754">
        <v>21193</v>
      </c>
      <c r="H11" s="1753"/>
      <c r="I11" s="1753"/>
      <c r="J11" s="1753"/>
      <c r="K11" s="1753"/>
      <c r="L11" s="1753"/>
      <c r="M11" s="1753"/>
      <c r="N11" s="1753"/>
      <c r="O11" s="1753"/>
      <c r="P11" s="1753"/>
      <c r="Q11" s="1755"/>
      <c r="R11" s="1756"/>
      <c r="S11" s="1756"/>
      <c r="T11" s="1757"/>
      <c r="U11" s="2242"/>
      <c r="V11" s="1758"/>
    </row>
    <row r="12" spans="1:22" ht="21.75">
      <c r="A12" s="1713" t="s">
        <v>223</v>
      </c>
      <c r="B12" s="1710">
        <f>'[9]INTBEV'!B20</f>
        <v>4843</v>
      </c>
      <c r="C12" s="1710">
        <f>'[9]INTBEV'!C20</f>
        <v>4843</v>
      </c>
      <c r="D12" s="1710">
        <f>'[9]INTBEV'!D20</f>
        <v>0</v>
      </c>
      <c r="E12" s="1710">
        <f>'[9]INTBEV'!E20</f>
        <v>39999</v>
      </c>
      <c r="F12" s="1710">
        <f>'[9]INTBEV'!F20</f>
        <v>39999</v>
      </c>
      <c r="G12" s="1710">
        <f>'[9]INTBEV'!G20</f>
        <v>0</v>
      </c>
      <c r="H12" s="1710">
        <f>'[9]INTBEV'!H20</f>
        <v>0</v>
      </c>
      <c r="I12" s="1710">
        <f>'[9]INTBEV'!I20</f>
        <v>0</v>
      </c>
      <c r="J12" s="1710">
        <f>'[9]INTBEV'!J20</f>
        <v>0</v>
      </c>
      <c r="K12" s="1710">
        <f>'[9]INTBEV'!K20</f>
        <v>500</v>
      </c>
      <c r="L12" s="1710">
        <f>'[9]INTBEV'!L20</f>
        <v>500</v>
      </c>
      <c r="M12" s="1710"/>
      <c r="N12" s="1710">
        <f>'[9]INTBEV'!N20</f>
        <v>16364</v>
      </c>
      <c r="O12" s="1710">
        <f>'[9]INTBEV'!O20</f>
        <v>16364</v>
      </c>
      <c r="P12" s="1710">
        <f>'[9]INTBEV'!P20</f>
        <v>0</v>
      </c>
      <c r="Q12" s="1710">
        <f>'[9]INTBEV'!Q20</f>
        <v>286736</v>
      </c>
      <c r="R12" s="1710">
        <f>'[9]INTBEV'!R20</f>
        <v>286736</v>
      </c>
      <c r="S12" s="1710">
        <f>'[9]INTBEV'!S20</f>
        <v>0</v>
      </c>
      <c r="T12" s="1711">
        <f>'[9]INTBEV'!T20</f>
        <v>348442</v>
      </c>
      <c r="U12" s="1711">
        <f>'[9]INTBEV'!U20</f>
        <v>348442</v>
      </c>
      <c r="V12" s="1711">
        <f>'[9]INTBEV'!V20</f>
        <v>0</v>
      </c>
    </row>
    <row r="13" spans="1:22" ht="21.75">
      <c r="A13" s="1713" t="s">
        <v>167</v>
      </c>
      <c r="B13" s="1710">
        <f>'[9]INTBEV'!B21</f>
        <v>243383</v>
      </c>
      <c r="C13" s="1710">
        <f>'[9]INTBEV'!C21</f>
        <v>243383</v>
      </c>
      <c r="D13" s="1710">
        <f>'[9]INTBEV'!D21</f>
        <v>0</v>
      </c>
      <c r="E13" s="1710">
        <f>'[9]INTBEV'!E21</f>
        <v>0</v>
      </c>
      <c r="F13" s="1710">
        <f>'[9]INTBEV'!F21</f>
        <v>0</v>
      </c>
      <c r="G13" s="1710">
        <f>'[9]INTBEV'!G21</f>
        <v>0</v>
      </c>
      <c r="H13" s="1710">
        <f>'[9]INTBEV'!H21</f>
        <v>0</v>
      </c>
      <c r="I13" s="1710">
        <f>'[9]INTBEV'!I21</f>
        <v>0</v>
      </c>
      <c r="J13" s="1710">
        <f>'[9]INTBEV'!J21</f>
        <v>0</v>
      </c>
      <c r="K13" s="1710">
        <f>'[9]INTBEV'!K21</f>
        <v>0</v>
      </c>
      <c r="L13" s="1710">
        <f>'[9]INTBEV'!L21</f>
        <v>0</v>
      </c>
      <c r="M13" s="1710">
        <f>'[9]INTBEV'!M21</f>
        <v>0</v>
      </c>
      <c r="N13" s="1710">
        <f>'[9]INTBEV'!N21</f>
        <v>615</v>
      </c>
      <c r="O13" s="1710">
        <f>'[9]INTBEV'!O21</f>
        <v>615</v>
      </c>
      <c r="P13" s="1710">
        <f>'[9]INTBEV'!P21</f>
        <v>0</v>
      </c>
      <c r="Q13" s="1710">
        <f>'[9]INTBEV'!Q21</f>
        <v>276116</v>
      </c>
      <c r="R13" s="1710">
        <f>'[9]INTBEV'!R21</f>
        <v>299645</v>
      </c>
      <c r="S13" s="1710">
        <f>'[9]INTBEV'!S21</f>
        <v>0</v>
      </c>
      <c r="T13" s="1711">
        <f>'[9]INTBEV'!T21</f>
        <v>520114</v>
      </c>
      <c r="U13" s="2241">
        <f>'[9]INTBEV'!U21</f>
        <v>543643</v>
      </c>
      <c r="V13" s="1750">
        <f>'[9]INTBEV'!V21</f>
        <v>0</v>
      </c>
    </row>
    <row r="14" spans="1:22" ht="21.75">
      <c r="A14" s="1713"/>
      <c r="B14" s="1710">
        <f>'[9]INTBEV'!B22</f>
        <v>0</v>
      </c>
      <c r="C14" s="1710">
        <f>'[9]INTBEV'!C22</f>
        <v>0</v>
      </c>
      <c r="D14" s="1710">
        <f>'[9]INTBEV'!D22</f>
        <v>0</v>
      </c>
      <c r="E14" s="1710">
        <f>'[9]INTBEV'!E22</f>
        <v>0</v>
      </c>
      <c r="F14" s="1710">
        <f>'[9]INTBEV'!F22</f>
        <v>0</v>
      </c>
      <c r="G14" s="1710">
        <f>'[9]INTBEV'!G22</f>
        <v>0</v>
      </c>
      <c r="H14" s="1710">
        <f>'[9]INTBEV'!H22</f>
        <v>0</v>
      </c>
      <c r="I14" s="1710">
        <f>'[9]INTBEV'!I22</f>
        <v>0</v>
      </c>
      <c r="J14" s="1710">
        <f>'[9]INTBEV'!J22</f>
        <v>0</v>
      </c>
      <c r="K14" s="1710">
        <f>'[9]INTBEV'!K22</f>
        <v>0</v>
      </c>
      <c r="L14" s="1710">
        <f>'[9]INTBEV'!L22</f>
        <v>0</v>
      </c>
      <c r="M14" s="1710">
        <f>'[9]INTBEV'!M22</f>
        <v>0</v>
      </c>
      <c r="N14" s="1710">
        <f>'[9]INTBEV'!N22</f>
        <v>0</v>
      </c>
      <c r="O14" s="1710">
        <f>'[9]INTBEV'!O22</f>
        <v>0</v>
      </c>
      <c r="P14" s="1710">
        <f>'[9]INTBEV'!P22</f>
        <v>0</v>
      </c>
      <c r="Q14" s="1710">
        <f>'[9]INTBEV'!Q22</f>
        <v>0</v>
      </c>
      <c r="R14" s="1710">
        <f>'[9]INTBEV'!R22</f>
        <v>0</v>
      </c>
      <c r="S14" s="1710">
        <f>'[9]INTBEV'!S22</f>
        <v>0</v>
      </c>
      <c r="T14" s="1711">
        <f>'[9]INTBEV'!T22</f>
        <v>0</v>
      </c>
      <c r="U14" s="2241">
        <f>'[9]INTBEV'!U22</f>
        <v>0</v>
      </c>
      <c r="V14" s="1750">
        <f>'[9]INTBEV'!V22</f>
        <v>0</v>
      </c>
    </row>
    <row r="15" spans="1:22" ht="22.5" thickBot="1">
      <c r="A15" s="1759" t="s">
        <v>344</v>
      </c>
      <c r="B15" s="1710">
        <f>SUM(B10:B14)</f>
        <v>401992</v>
      </c>
      <c r="C15" s="1717">
        <f>SUM(C10:C14)</f>
        <v>401992</v>
      </c>
      <c r="D15" s="1717">
        <f>SUM(D10:D14)</f>
        <v>0</v>
      </c>
      <c r="E15" s="1717">
        <f>SUM(E10:E14)-E11</f>
        <v>181744</v>
      </c>
      <c r="F15" s="1717">
        <f>SUM(F10:F14)-F11</f>
        <v>181744</v>
      </c>
      <c r="G15" s="1717">
        <f>SUM(G10:G14)-G11</f>
        <v>0</v>
      </c>
      <c r="H15" s="1710">
        <f aca="true" t="shared" si="0" ref="H15:P15">SUM(H10:H14)</f>
        <v>0</v>
      </c>
      <c r="I15" s="1717">
        <f t="shared" si="0"/>
        <v>0</v>
      </c>
      <c r="J15" s="1717">
        <f t="shared" si="0"/>
        <v>0</v>
      </c>
      <c r="K15" s="1717">
        <f t="shared" si="0"/>
        <v>9700</v>
      </c>
      <c r="L15" s="1717">
        <f t="shared" si="0"/>
        <v>9700</v>
      </c>
      <c r="M15" s="1717">
        <f t="shared" si="0"/>
        <v>0</v>
      </c>
      <c r="N15" s="1717">
        <f t="shared" si="0"/>
        <v>42801</v>
      </c>
      <c r="O15" s="1717">
        <f t="shared" si="0"/>
        <v>42801</v>
      </c>
      <c r="P15" s="1717">
        <f t="shared" si="0"/>
        <v>0</v>
      </c>
      <c r="Q15" s="1760">
        <f>SUM(Q10:Q14)-Q11</f>
        <v>1737828</v>
      </c>
      <c r="R15" s="1717">
        <f>SUM(R10:R14)-R11</f>
        <v>1784799</v>
      </c>
      <c r="S15" s="1717">
        <f>SUM(S10:S14)-S11</f>
        <v>0</v>
      </c>
      <c r="T15" s="1711">
        <f>SUM(T10:T14)</f>
        <v>2374065</v>
      </c>
      <c r="U15" s="2243">
        <f>SUM(U10:U14)</f>
        <v>2421036</v>
      </c>
      <c r="V15" s="1762">
        <f>SUM(V10:V14)</f>
        <v>0</v>
      </c>
    </row>
    <row r="16" spans="1:22" ht="21" thickBot="1">
      <c r="A16" s="1721" t="s">
        <v>339</v>
      </c>
      <c r="B16" s="1722"/>
      <c r="C16" s="1722"/>
      <c r="D16" s="1722"/>
      <c r="E16" s="1723">
        <f>E11</f>
        <v>81780</v>
      </c>
      <c r="F16" s="1723">
        <f>F11</f>
        <v>81780</v>
      </c>
      <c r="G16" s="1765">
        <v>29767</v>
      </c>
      <c r="H16" s="1722"/>
      <c r="I16" s="1722"/>
      <c r="J16" s="1722"/>
      <c r="K16" s="1722"/>
      <c r="L16" s="1722"/>
      <c r="M16" s="1722"/>
      <c r="N16" s="1722"/>
      <c r="O16" s="1722"/>
      <c r="P16" s="1722"/>
      <c r="Q16" s="1763"/>
      <c r="R16" s="1764"/>
      <c r="S16" s="1765"/>
      <c r="T16" s="1766"/>
      <c r="U16" s="1767"/>
      <c r="V16" s="1727"/>
    </row>
    <row r="17" spans="1:22" ht="21.75">
      <c r="A17" s="1768"/>
      <c r="B17" s="1769"/>
      <c r="C17" s="1769"/>
      <c r="D17" s="1769"/>
      <c r="E17" s="1769"/>
      <c r="F17" s="1769"/>
      <c r="G17" s="1769"/>
      <c r="H17" s="1769"/>
      <c r="I17" s="1769"/>
      <c r="J17" s="1769"/>
      <c r="K17" s="1769"/>
      <c r="L17" s="1769"/>
      <c r="M17" s="1769"/>
      <c r="N17" s="1769"/>
      <c r="O17" s="1769"/>
      <c r="P17" s="1769"/>
      <c r="Q17" s="1769"/>
      <c r="R17" s="1769"/>
      <c r="S17" s="1769"/>
      <c r="T17" s="1769"/>
      <c r="U17" s="1769"/>
      <c r="V17" s="1769"/>
    </row>
    <row r="18" spans="1:22" ht="22.5" hidden="1" thickBot="1">
      <c r="A18" s="1759"/>
      <c r="B18" s="1717"/>
      <c r="C18" s="1717"/>
      <c r="D18" s="1717">
        <f>'[9]INTBEV'!D27</f>
        <v>0</v>
      </c>
      <c r="E18" s="1717"/>
      <c r="F18" s="1717"/>
      <c r="G18" s="1717">
        <f>'[9]INTBEV'!G27</f>
        <v>0</v>
      </c>
      <c r="H18" s="1717"/>
      <c r="I18" s="1717"/>
      <c r="J18" s="1717">
        <f>'[9]INTBEV'!J27</f>
        <v>0</v>
      </c>
      <c r="K18" s="1717"/>
      <c r="L18" s="1717"/>
      <c r="M18" s="1717">
        <f>'[9]INTBEV'!M27</f>
        <v>0</v>
      </c>
      <c r="N18" s="1717"/>
      <c r="O18" s="1717"/>
      <c r="P18" s="1717">
        <f>'[9]INTBEV'!P27</f>
        <v>0</v>
      </c>
      <c r="Q18" s="1717"/>
      <c r="R18" s="1717"/>
      <c r="S18" s="1717">
        <f>'[9]INTBEV'!S27</f>
        <v>0</v>
      </c>
      <c r="T18" s="1718"/>
      <c r="U18" s="1761"/>
      <c r="V18" s="1770">
        <f>'[9]INTBEV'!V27</f>
        <v>0</v>
      </c>
    </row>
    <row r="19" spans="2:21" ht="20.25">
      <c r="B19" s="1771"/>
      <c r="C19" s="1771"/>
      <c r="D19" s="1771"/>
      <c r="E19" s="1771"/>
      <c r="F19" s="1771"/>
      <c r="G19" s="1771"/>
      <c r="H19" s="1771"/>
      <c r="I19" s="1771"/>
      <c r="J19" s="1771"/>
      <c r="K19" s="1771"/>
      <c r="L19" s="1771"/>
      <c r="M19" s="1771"/>
      <c r="N19" s="1771"/>
      <c r="O19" s="1771"/>
      <c r="P19" s="1771"/>
      <c r="Q19" s="1771"/>
      <c r="R19" s="1771"/>
      <c r="S19" s="1771"/>
      <c r="T19" s="1771"/>
      <c r="U19" s="1772"/>
    </row>
    <row r="20" spans="1:22" ht="21.75" hidden="1">
      <c r="A20" s="1773" t="s">
        <v>459</v>
      </c>
      <c r="B20" s="1774">
        <f aca="true" t="shared" si="1" ref="B20:V20">B15+B18</f>
        <v>401992</v>
      </c>
      <c r="C20" s="1771">
        <f t="shared" si="1"/>
        <v>401992</v>
      </c>
      <c r="D20" s="1771">
        <f t="shared" si="1"/>
        <v>0</v>
      </c>
      <c r="E20" s="1771">
        <f t="shared" si="1"/>
        <v>181744</v>
      </c>
      <c r="F20" s="1771">
        <f t="shared" si="1"/>
        <v>181744</v>
      </c>
      <c r="G20" s="1771">
        <f t="shared" si="1"/>
        <v>0</v>
      </c>
      <c r="H20" s="1774">
        <f t="shared" si="1"/>
        <v>0</v>
      </c>
      <c r="I20" s="1771">
        <f t="shared" si="1"/>
        <v>0</v>
      </c>
      <c r="J20" s="1771">
        <f t="shared" si="1"/>
        <v>0</v>
      </c>
      <c r="K20" s="1771">
        <f t="shared" si="1"/>
        <v>9700</v>
      </c>
      <c r="L20" s="1771">
        <f t="shared" si="1"/>
        <v>9700</v>
      </c>
      <c r="M20" s="1771">
        <f t="shared" si="1"/>
        <v>0</v>
      </c>
      <c r="N20" s="1771">
        <f t="shared" si="1"/>
        <v>42801</v>
      </c>
      <c r="O20" s="1771">
        <f t="shared" si="1"/>
        <v>42801</v>
      </c>
      <c r="P20" s="1771">
        <f t="shared" si="1"/>
        <v>0</v>
      </c>
      <c r="Q20" s="1774">
        <f t="shared" si="1"/>
        <v>1737828</v>
      </c>
      <c r="R20" s="1774">
        <f t="shared" si="1"/>
        <v>1784799</v>
      </c>
      <c r="S20" s="1771">
        <f t="shared" si="1"/>
        <v>0</v>
      </c>
      <c r="T20" s="1774">
        <f t="shared" si="1"/>
        <v>2374065</v>
      </c>
      <c r="U20" s="1775">
        <f t="shared" si="1"/>
        <v>2421036</v>
      </c>
      <c r="V20" s="1733">
        <f t="shared" si="1"/>
        <v>0</v>
      </c>
    </row>
    <row r="21" spans="1:21" ht="20.25">
      <c r="A21" s="1776"/>
      <c r="B21" s="1777"/>
      <c r="C21" s="1777"/>
      <c r="D21" s="1777"/>
      <c r="E21" s="1777"/>
      <c r="F21" s="1777"/>
      <c r="G21" s="1777"/>
      <c r="H21" s="1777"/>
      <c r="I21" s="1777"/>
      <c r="J21" s="1777"/>
      <c r="K21" s="1777"/>
      <c r="L21" s="1777"/>
      <c r="M21" s="1777"/>
      <c r="N21" s="1777"/>
      <c r="O21" s="1777"/>
      <c r="P21" s="1777"/>
      <c r="Q21" s="1774"/>
      <c r="R21" s="1774"/>
      <c r="S21" s="1777">
        <v>2171969</v>
      </c>
      <c r="T21" s="1772"/>
      <c r="U21" s="1772"/>
    </row>
    <row r="22" spans="1:21" ht="20.25">
      <c r="A22" s="1776"/>
      <c r="B22" s="1777"/>
      <c r="C22" s="1777"/>
      <c r="D22" s="1777"/>
      <c r="E22" s="1777"/>
      <c r="F22" s="1777"/>
      <c r="G22" s="1777"/>
      <c r="H22" s="1777"/>
      <c r="I22" s="1777"/>
      <c r="J22" s="1777"/>
      <c r="K22" s="1777"/>
      <c r="L22" s="1777"/>
      <c r="M22" s="1777"/>
      <c r="N22" s="1777"/>
      <c r="O22" s="1777"/>
      <c r="P22" s="1777"/>
      <c r="Q22" s="1774"/>
      <c r="R22" s="1774"/>
      <c r="S22" s="1777"/>
      <c r="T22" s="1772"/>
      <c r="U22" s="1772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rstPageNumber="37" useFirstPageNumber="1" fitToHeight="1" fitToWidth="1" horizontalDpi="300" verticalDpi="300" orientation="landscape" paperSize="9" scale="78" r:id="rId1"/>
  <headerFooter alignWithMargins="0">
    <oddHeader>&amp;R&amp;17&amp;P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6.57421875" style="988" customWidth="1"/>
    <col min="2" max="2" width="15.00390625" style="988" customWidth="1"/>
    <col min="3" max="3" width="12.57421875" style="988" customWidth="1"/>
    <col min="4" max="4" width="12.8515625" style="988" hidden="1" customWidth="1"/>
    <col min="5" max="5" width="18.00390625" style="988" customWidth="1"/>
    <col min="6" max="6" width="13.57421875" style="988" customWidth="1"/>
    <col min="7" max="7" width="10.57421875" style="988" hidden="1" customWidth="1"/>
    <col min="8" max="8" width="13.28125" style="988" customWidth="1"/>
    <col min="9" max="9" width="13.57421875" style="988" customWidth="1"/>
    <col min="10" max="10" width="12.421875" style="988" hidden="1" customWidth="1"/>
    <col min="11" max="11" width="13.57421875" style="988" customWidth="1"/>
    <col min="12" max="12" width="7.57421875" style="988" customWidth="1"/>
    <col min="13" max="13" width="6.57421875" style="988" hidden="1" customWidth="1"/>
    <col min="14" max="14" width="11.57421875" style="988" customWidth="1"/>
    <col min="15" max="15" width="7.57421875" style="988" customWidth="1"/>
    <col min="16" max="16" width="6.57421875" style="988" hidden="1" customWidth="1"/>
    <col min="17" max="17" width="13.421875" style="988" customWidth="1"/>
    <col min="18" max="18" width="8.57421875" style="988" customWidth="1"/>
    <col min="19" max="19" width="8.57421875" style="988" hidden="1" customWidth="1"/>
    <col min="20" max="20" width="16.140625" style="988" customWidth="1"/>
    <col min="21" max="21" width="11.57421875" style="988" customWidth="1"/>
    <col min="22" max="22" width="7.57421875" style="988" hidden="1" customWidth="1"/>
    <col min="23" max="23" width="15.57421875" style="988" customWidth="1"/>
    <col min="24" max="24" width="16.00390625" style="988" customWidth="1"/>
    <col min="25" max="25" width="12.140625" style="988" hidden="1" customWidth="1"/>
    <col min="26" max="16384" width="9.140625" style="988" customWidth="1"/>
  </cols>
  <sheetData>
    <row r="2" ht="12.75">
      <c r="A2" s="987"/>
    </row>
    <row r="4" spans="1:25" ht="40.5" customHeight="1">
      <c r="A4" s="939" t="s">
        <v>936</v>
      </c>
      <c r="B4" s="939"/>
      <c r="C4" s="939"/>
      <c r="D4" s="939"/>
      <c r="E4" s="939"/>
      <c r="F4" s="939"/>
      <c r="G4" s="939"/>
      <c r="H4" s="939"/>
      <c r="I4" s="939"/>
      <c r="J4" s="939"/>
      <c r="K4" s="939"/>
      <c r="L4" s="939"/>
      <c r="M4" s="939"/>
      <c r="N4" s="939"/>
      <c r="O4" s="939"/>
      <c r="P4" s="939"/>
      <c r="Q4" s="939"/>
      <c r="R4" s="939"/>
      <c r="S4" s="939"/>
      <c r="T4" s="939"/>
      <c r="U4" s="939"/>
      <c r="V4" s="939"/>
      <c r="W4" s="939"/>
      <c r="X4" s="1778"/>
      <c r="Y4" s="1778"/>
    </row>
    <row r="6" spans="1:25" ht="19.5" thickBot="1">
      <c r="A6" s="987" t="s">
        <v>460</v>
      </c>
      <c r="B6" s="1779"/>
      <c r="C6" s="1779"/>
      <c r="D6" s="1779"/>
      <c r="E6" s="1779"/>
      <c r="F6" s="1779"/>
      <c r="G6" s="1779"/>
      <c r="H6" s="1779"/>
      <c r="I6" s="1692"/>
      <c r="J6" s="1779"/>
      <c r="K6" s="2295" t="s">
        <v>1060</v>
      </c>
      <c r="L6" s="1779"/>
      <c r="M6" s="1779"/>
      <c r="N6" s="1779"/>
      <c r="O6" s="1779"/>
      <c r="P6" s="1779"/>
      <c r="Q6" s="987"/>
      <c r="R6" s="1779"/>
      <c r="S6" s="1779"/>
      <c r="T6" s="1780"/>
      <c r="U6" s="1779"/>
      <c r="V6" s="1779"/>
      <c r="W6" s="1779" t="s">
        <v>502</v>
      </c>
      <c r="X6" s="1779"/>
      <c r="Y6" s="1779"/>
    </row>
    <row r="7" spans="1:25" ht="93.75" customHeight="1">
      <c r="A7" s="1781" t="s">
        <v>562</v>
      </c>
      <c r="B7" s="1920" t="s">
        <v>462</v>
      </c>
      <c r="C7" s="1921"/>
      <c r="D7" s="1782"/>
      <c r="E7" s="1920" t="s">
        <v>30</v>
      </c>
      <c r="F7" s="1921"/>
      <c r="G7" s="1782"/>
      <c r="H7" s="1920" t="s">
        <v>464</v>
      </c>
      <c r="I7" s="1921"/>
      <c r="J7" s="1782"/>
      <c r="K7" s="1920" t="s">
        <v>675</v>
      </c>
      <c r="L7" s="1921"/>
      <c r="M7" s="1782"/>
      <c r="N7" s="1918" t="s">
        <v>679</v>
      </c>
      <c r="O7" s="1919"/>
      <c r="P7" s="1782"/>
      <c r="Q7" s="1920" t="s">
        <v>465</v>
      </c>
      <c r="R7" s="1921"/>
      <c r="S7" s="1782"/>
      <c r="T7" s="1920" t="s">
        <v>466</v>
      </c>
      <c r="U7" s="1921"/>
      <c r="V7" s="1783"/>
      <c r="W7" s="1784" t="s">
        <v>467</v>
      </c>
      <c r="X7" s="1785"/>
      <c r="Y7" s="1786"/>
    </row>
    <row r="8" spans="1:25" ht="18.75">
      <c r="A8" s="1715"/>
      <c r="B8" s="1787" t="s">
        <v>330</v>
      </c>
      <c r="C8" s="1787" t="s">
        <v>331</v>
      </c>
      <c r="D8" s="1787" t="s">
        <v>332</v>
      </c>
      <c r="E8" s="1787" t="s">
        <v>330</v>
      </c>
      <c r="F8" s="1787" t="s">
        <v>331</v>
      </c>
      <c r="G8" s="1787" t="s">
        <v>332</v>
      </c>
      <c r="H8" s="1787" t="s">
        <v>330</v>
      </c>
      <c r="I8" s="1787" t="s">
        <v>331</v>
      </c>
      <c r="J8" s="1787" t="s">
        <v>332</v>
      </c>
      <c r="K8" s="1787" t="s">
        <v>330</v>
      </c>
      <c r="L8" s="1787" t="s">
        <v>331</v>
      </c>
      <c r="M8" s="1787" t="s">
        <v>332</v>
      </c>
      <c r="N8" s="1787" t="s">
        <v>330</v>
      </c>
      <c r="O8" s="1787" t="s">
        <v>331</v>
      </c>
      <c r="P8" s="1787" t="s">
        <v>332</v>
      </c>
      <c r="Q8" s="1787" t="s">
        <v>330</v>
      </c>
      <c r="R8" s="1787" t="s">
        <v>331</v>
      </c>
      <c r="S8" s="1787" t="s">
        <v>332</v>
      </c>
      <c r="T8" s="1787" t="s">
        <v>330</v>
      </c>
      <c r="U8" s="1787" t="s">
        <v>331</v>
      </c>
      <c r="V8" s="1787" t="s">
        <v>332</v>
      </c>
      <c r="W8" s="1788" t="s">
        <v>330</v>
      </c>
      <c r="X8" s="1789" t="s">
        <v>331</v>
      </c>
      <c r="Y8" s="1789" t="s">
        <v>332</v>
      </c>
    </row>
    <row r="9" spans="1:25" ht="20.25">
      <c r="A9" s="1715" t="s">
        <v>277</v>
      </c>
      <c r="B9" s="1710">
        <f>'[9]INTKIAD'!B5</f>
        <v>71702</v>
      </c>
      <c r="C9" s="1790">
        <f>'[9]INTKIAD'!C5</f>
        <v>71895</v>
      </c>
      <c r="D9" s="1790">
        <f>'[9]INTKIAD'!D5</f>
        <v>0</v>
      </c>
      <c r="E9" s="1710">
        <f>'[9]INTKIAD'!E5</f>
        <v>11212</v>
      </c>
      <c r="F9" s="1790">
        <f>'[9]INTKIAD'!F5</f>
        <v>11240</v>
      </c>
      <c r="G9" s="1790">
        <f>'[9]INTKIAD'!G5</f>
        <v>0</v>
      </c>
      <c r="H9" s="1710">
        <f>'[9]INTKIAD'!H5</f>
        <v>10258</v>
      </c>
      <c r="I9" s="1790">
        <f>'[9]INTKIAD'!I5</f>
        <v>10258</v>
      </c>
      <c r="J9" s="1790">
        <f>'[9]INTKIAD'!J5</f>
        <v>0</v>
      </c>
      <c r="K9" s="1790">
        <f>'[9]INTKIAD'!K5</f>
        <v>0</v>
      </c>
      <c r="L9" s="1790">
        <f>'[9]INTKIAD'!L5</f>
        <v>0</v>
      </c>
      <c r="M9" s="1790">
        <f>'[9]INTKIAD'!M5</f>
        <v>0</v>
      </c>
      <c r="N9" s="1790"/>
      <c r="O9" s="1790"/>
      <c r="P9" s="1790"/>
      <c r="Q9" s="1790">
        <f>'[9]INTKIAD'!N5</f>
        <v>0</v>
      </c>
      <c r="R9" s="1790">
        <f>'[9]INTKIAD'!O5</f>
        <v>0</v>
      </c>
      <c r="S9" s="1790">
        <f>'[9]INTKIAD'!P5</f>
        <v>0</v>
      </c>
      <c r="T9" s="1790">
        <f>'[9]INTKIAD'!Q5</f>
        <v>450</v>
      </c>
      <c r="U9" s="1790">
        <f>'[9]INTKIAD'!R5</f>
        <v>450</v>
      </c>
      <c r="V9" s="1790">
        <f>'[9]INTKIAD'!S5</f>
        <v>0</v>
      </c>
      <c r="W9" s="1711">
        <f>'[9]INTKIAD'!T5</f>
        <v>93622</v>
      </c>
      <c r="X9" s="1791">
        <f>'[9]INTKIAD'!U5</f>
        <v>93843</v>
      </c>
      <c r="Y9" s="1789">
        <f>'[9]INTKIAD'!V5+P9</f>
        <v>0</v>
      </c>
    </row>
    <row r="10" spans="1:25" ht="20.25">
      <c r="A10" s="1715" t="s">
        <v>333</v>
      </c>
      <c r="B10" s="1710">
        <f>'[9]INTKIAD'!B6</f>
        <v>315284</v>
      </c>
      <c r="C10" s="1790">
        <f>'[9]INTKIAD'!C6</f>
        <v>315284</v>
      </c>
      <c r="D10" s="1790">
        <f>'[9]INTKIAD'!D6</f>
        <v>0</v>
      </c>
      <c r="E10" s="1710">
        <f>'[9]INTKIAD'!E6</f>
        <v>50287</v>
      </c>
      <c r="F10" s="1790">
        <f>'[9]INTKIAD'!F6</f>
        <v>50287</v>
      </c>
      <c r="G10" s="1790">
        <f>'[9]INTKIAD'!G6</f>
        <v>0</v>
      </c>
      <c r="H10" s="1710">
        <f>'[9]INTKIAD'!H6</f>
        <v>24452</v>
      </c>
      <c r="I10" s="1790">
        <f>'[9]INTKIAD'!I6</f>
        <v>24452</v>
      </c>
      <c r="J10" s="1790">
        <f>'[9]INTKIAD'!J6</f>
        <v>0</v>
      </c>
      <c r="K10" s="1790">
        <f>'[9]INTKIAD'!K6</f>
        <v>0</v>
      </c>
      <c r="L10" s="1790">
        <f>'[9]INTKIAD'!L6</f>
        <v>0</v>
      </c>
      <c r="M10" s="1790">
        <f>'[9]INTKIAD'!M11</f>
        <v>0</v>
      </c>
      <c r="N10" s="1790"/>
      <c r="O10" s="1790"/>
      <c r="P10" s="1790"/>
      <c r="Q10" s="1790">
        <f>'[9]INTKIAD'!N6</f>
        <v>0</v>
      </c>
      <c r="R10" s="1790">
        <f>'[9]INTKIAD'!O6</f>
        <v>0</v>
      </c>
      <c r="S10" s="1790">
        <f>'[9]INTKIAD'!P6</f>
        <v>0</v>
      </c>
      <c r="T10" s="1790">
        <f>'[9]INTKIAD'!Q6</f>
        <v>5500</v>
      </c>
      <c r="U10" s="1790">
        <f>'[9]INTKIAD'!R6</f>
        <v>14390</v>
      </c>
      <c r="V10" s="1790">
        <f>'[9]INTKIAD'!S6</f>
        <v>0</v>
      </c>
      <c r="W10" s="1711">
        <f>'[9]INTKIAD'!T6</f>
        <v>395523</v>
      </c>
      <c r="X10" s="1791">
        <f>'[9]INTKIAD'!U6</f>
        <v>404413</v>
      </c>
      <c r="Y10" s="1789">
        <f>'[9]INTKIAD'!V6+P10</f>
        <v>0</v>
      </c>
    </row>
    <row r="11" spans="1:25" ht="20.25">
      <c r="A11" s="1715" t="s">
        <v>334</v>
      </c>
      <c r="B11" s="1710">
        <f>'[9]INTKIAD'!B7</f>
        <v>68580</v>
      </c>
      <c r="C11" s="1790">
        <f>'[9]INTKIAD'!C$7</f>
        <v>68580</v>
      </c>
      <c r="D11" s="1790">
        <f>'[9]INTKIAD'!D7</f>
        <v>0</v>
      </c>
      <c r="E11" s="1710">
        <f>'[9]INTKIAD'!E7</f>
        <v>10650</v>
      </c>
      <c r="F11" s="1790">
        <f>'[9]INTKIAD'!F7</f>
        <v>10650</v>
      </c>
      <c r="G11" s="1790">
        <f>'[9]INTKIAD'!G7</f>
        <v>0</v>
      </c>
      <c r="H11" s="1710">
        <f>'[9]INTKIAD'!H7</f>
        <v>35594</v>
      </c>
      <c r="I11" s="1790">
        <f>'[9]INTKIAD'!I7</f>
        <v>35594</v>
      </c>
      <c r="J11" s="1790">
        <f>'[9]INTKIAD'!J7</f>
        <v>0</v>
      </c>
      <c r="K11" s="1790">
        <f>'[9]INTKIAD'!K7</f>
        <v>0</v>
      </c>
      <c r="L11" s="1790">
        <f>'[9]INTKIAD'!L7</f>
        <v>0</v>
      </c>
      <c r="M11" s="1790">
        <f>'[9]INTKIAD'!M15</f>
        <v>0</v>
      </c>
      <c r="N11" s="1790"/>
      <c r="O11" s="1790"/>
      <c r="P11" s="1790"/>
      <c r="Q11" s="1790">
        <f>'[9]INTKIAD'!N7</f>
        <v>0</v>
      </c>
      <c r="R11" s="1790">
        <f>'[9]INTKIAD'!O7</f>
        <v>0</v>
      </c>
      <c r="S11" s="1790">
        <f>'[9]INTKIAD'!P7</f>
        <v>0</v>
      </c>
      <c r="T11" s="1790">
        <f>'[9]INTKIAD'!Q7</f>
        <v>2286</v>
      </c>
      <c r="U11" s="1790">
        <f>'[9]INTKIAD'!R7</f>
        <v>2286</v>
      </c>
      <c r="V11" s="1790">
        <f>'[9]INTKIAD'!S7</f>
        <v>0</v>
      </c>
      <c r="W11" s="1711">
        <f>'[9]INTKIAD'!T7</f>
        <v>117110</v>
      </c>
      <c r="X11" s="1791">
        <f>'[9]INTKIAD'!U7</f>
        <v>117110</v>
      </c>
      <c r="Y11" s="1789">
        <f>'[9]INTKIAD'!V7+P11</f>
        <v>0</v>
      </c>
    </row>
    <row r="12" spans="1:25" ht="20.25">
      <c r="A12" s="1999" t="s">
        <v>753</v>
      </c>
      <c r="B12" s="1710">
        <f>'[9]INTKIAD'!B8</f>
        <v>55219</v>
      </c>
      <c r="C12" s="1710">
        <f>'[9]INTKIAD'!C8</f>
        <v>55219</v>
      </c>
      <c r="D12" s="1790"/>
      <c r="E12" s="1710">
        <f>'[9]INTKIAD'!E8</f>
        <v>8681</v>
      </c>
      <c r="F12" s="1710">
        <f>'[9]INTKIAD'!F8</f>
        <v>8681</v>
      </c>
      <c r="G12" s="1790"/>
      <c r="H12" s="1710">
        <f>'[9]INTKIAD'!H8</f>
        <v>43548</v>
      </c>
      <c r="I12" s="1710">
        <f>'[9]INTKIAD'!I8</f>
        <v>50673</v>
      </c>
      <c r="J12" s="1790"/>
      <c r="K12" s="1790"/>
      <c r="L12" s="1790"/>
      <c r="M12" s="1790"/>
      <c r="N12" s="1790"/>
      <c r="O12" s="1790"/>
      <c r="P12" s="1790"/>
      <c r="Q12" s="1790"/>
      <c r="R12" s="1790"/>
      <c r="S12" s="1790"/>
      <c r="T12" s="1790">
        <f>'[9]INTKIAD'!Q8</f>
        <v>2413</v>
      </c>
      <c r="U12" s="1790">
        <f>'[9]INTKIAD'!R8</f>
        <v>2413</v>
      </c>
      <c r="V12" s="1790"/>
      <c r="W12" s="1711">
        <f>'[9]INTKIAD'!T8</f>
        <v>109861</v>
      </c>
      <c r="X12" s="1711">
        <f>'[9]INTKIAD'!U8</f>
        <v>116986</v>
      </c>
      <c r="Y12" s="1789"/>
    </row>
    <row r="13" spans="1:25" ht="20.25">
      <c r="A13" s="1999" t="s">
        <v>752</v>
      </c>
      <c r="B13" s="1710">
        <f>'[9]INTKIAD'!B9</f>
        <v>23318</v>
      </c>
      <c r="C13" s="1710">
        <f>'[9]INTKIAD'!C9</f>
        <v>23318</v>
      </c>
      <c r="D13" s="1710">
        <f>'[9]INTKIAD'!D9</f>
        <v>0</v>
      </c>
      <c r="E13" s="1710">
        <f>'[9]INTKIAD'!E9</f>
        <v>3641</v>
      </c>
      <c r="F13" s="1710">
        <f>'[9]INTKIAD'!F9</f>
        <v>3641</v>
      </c>
      <c r="G13" s="1790"/>
      <c r="H13" s="1710">
        <f>'[9]INTKIAD'!H9</f>
        <v>23449</v>
      </c>
      <c r="I13" s="1710">
        <f>'[9]INTKIAD'!I9</f>
        <v>23449</v>
      </c>
      <c r="J13" s="1790"/>
      <c r="K13" s="1790"/>
      <c r="L13" s="1790"/>
      <c r="M13" s="1790"/>
      <c r="N13" s="1790"/>
      <c r="O13" s="1790"/>
      <c r="P13" s="1790"/>
      <c r="Q13" s="1790"/>
      <c r="R13" s="1790"/>
      <c r="S13" s="1790"/>
      <c r="T13" s="1790">
        <f>'[9]INTKIAD'!Q9</f>
        <v>2159</v>
      </c>
      <c r="U13" s="1790">
        <f>'[9]INTKIAD'!R9</f>
        <v>2159</v>
      </c>
      <c r="V13" s="1790"/>
      <c r="W13" s="1711">
        <f>'[9]INTKIAD'!T9</f>
        <v>52567</v>
      </c>
      <c r="X13" s="1711">
        <f>'[9]INTKIAD'!U9</f>
        <v>52567</v>
      </c>
      <c r="Y13" s="1789"/>
    </row>
    <row r="14" spans="1:25" ht="20.25">
      <c r="A14" s="2271" t="s">
        <v>751</v>
      </c>
      <c r="B14" s="1710">
        <f>'[9]INTKIAD'!B10</f>
        <v>47224</v>
      </c>
      <c r="C14" s="1710">
        <f>'[9]INTKIAD'!C10</f>
        <v>47224</v>
      </c>
      <c r="D14" s="1710" t="e">
        <f>'[9]INTKIAD'!#REF!</f>
        <v>#REF!</v>
      </c>
      <c r="E14" s="1710">
        <f>'[9]INTKIAD'!E10</f>
        <v>3660</v>
      </c>
      <c r="F14" s="1710">
        <f>'[9]INTKIAD'!F10</f>
        <v>3660</v>
      </c>
      <c r="G14" s="1710" t="e">
        <f>'[9]INTKIAD'!#REF!</f>
        <v>#REF!</v>
      </c>
      <c r="H14" s="1710">
        <f>'[9]INTKIAD'!H10</f>
        <v>3694</v>
      </c>
      <c r="I14" s="1710"/>
      <c r="J14" s="1710" t="e">
        <f>'[9]INTKIAD'!#REF!</f>
        <v>#REF!</v>
      </c>
      <c r="K14" s="1790"/>
      <c r="L14" s="1790"/>
      <c r="M14" s="1790"/>
      <c r="N14" s="1790"/>
      <c r="O14" s="1790"/>
      <c r="P14" s="1790"/>
      <c r="Q14" s="1790"/>
      <c r="R14" s="1790"/>
      <c r="S14" s="1790"/>
      <c r="T14" s="1790">
        <f>'[9]INTKIAD'!Q10</f>
        <v>0</v>
      </c>
      <c r="U14" s="1790"/>
      <c r="V14" s="1790"/>
      <c r="W14" s="1711">
        <f>'[9]INTKIAD'!T10</f>
        <v>54578</v>
      </c>
      <c r="X14" s="1711">
        <f>'[9]INTKIAD'!U10</f>
        <v>54578</v>
      </c>
      <c r="Y14" s="1789" t="e">
        <f>'[9]INTKIAD'!#REF!+P14</f>
        <v>#REF!</v>
      </c>
    </row>
    <row r="15" spans="1:25" ht="20.25">
      <c r="A15" s="2000" t="s">
        <v>440</v>
      </c>
      <c r="B15" s="1710">
        <f>'[9]INTKIAD'!B11</f>
        <v>6251</v>
      </c>
      <c r="C15" s="1710">
        <f>'[9]INTKIAD'!C11</f>
        <v>6251</v>
      </c>
      <c r="D15" s="1710">
        <f>'[9]INTKIAD'!D11</f>
        <v>0</v>
      </c>
      <c r="E15" s="1710">
        <f>'[9]INTKIAD'!E11</f>
        <v>992</v>
      </c>
      <c r="F15" s="1710">
        <f>'[9]INTKIAD'!F11</f>
        <v>992</v>
      </c>
      <c r="G15" s="1710">
        <f>'[9]INTKIAD'!G11</f>
        <v>0</v>
      </c>
      <c r="H15" s="1710">
        <f>'[9]INTKIAD'!H11</f>
        <v>28255</v>
      </c>
      <c r="I15" s="1710">
        <f>'[9]INTKIAD'!I11</f>
        <v>28255</v>
      </c>
      <c r="J15" s="1710">
        <f>'[9]INTKIAD'!J11</f>
        <v>0</v>
      </c>
      <c r="K15" s="1790">
        <f>'[9]INTKIAD'!K11</f>
        <v>0</v>
      </c>
      <c r="L15" s="1790">
        <f>'[9]INTKIAD'!L11</f>
        <v>0</v>
      </c>
      <c r="M15" s="1790"/>
      <c r="N15" s="1790"/>
      <c r="O15" s="1790"/>
      <c r="P15" s="1790"/>
      <c r="Q15" s="1790">
        <f>'[9]INTKIAD'!N11</f>
        <v>0</v>
      </c>
      <c r="R15" s="1790">
        <f>'[9]INTKIAD'!O11</f>
        <v>0</v>
      </c>
      <c r="S15" s="1790">
        <f>'[9]INTKIAD'!P11</f>
        <v>0</v>
      </c>
      <c r="T15" s="1790">
        <f>'[9]INTKIAD'!Q11</f>
        <v>127</v>
      </c>
      <c r="U15" s="1790">
        <f>'[9]INTKIAD'!R11</f>
        <v>127</v>
      </c>
      <c r="V15" s="1790"/>
      <c r="W15" s="1711">
        <f>'[9]INTKIAD'!T11</f>
        <v>35625</v>
      </c>
      <c r="X15" s="1711">
        <f>'[9]INTKIAD'!U11</f>
        <v>35625</v>
      </c>
      <c r="Y15" s="1789">
        <f>'[9]INTKIAD'!V11+P15</f>
        <v>0</v>
      </c>
    </row>
    <row r="16" spans="1:25" ht="20.25">
      <c r="A16" s="2000" t="s">
        <v>443</v>
      </c>
      <c r="B16" s="1710">
        <f>'[9]INTKIAD'!B12</f>
        <v>98517</v>
      </c>
      <c r="C16" s="1710">
        <f>'[9]INTKIAD'!C12</f>
        <v>98517</v>
      </c>
      <c r="D16" s="1710">
        <f>'[9]INTKIAD'!D12</f>
        <v>0</v>
      </c>
      <c r="E16" s="1710">
        <f>'[9]INTKIAD'!E12</f>
        <v>15333</v>
      </c>
      <c r="F16" s="1710">
        <f>'[9]INTKIAD'!F12</f>
        <v>15333</v>
      </c>
      <c r="G16" s="1710">
        <f>'[9]INTKIAD'!G12</f>
        <v>0</v>
      </c>
      <c r="H16" s="1710">
        <f>'[9]INTKIAD'!H12</f>
        <v>165443</v>
      </c>
      <c r="I16" s="1710">
        <f>'[9]INTKIAD'!I12</f>
        <v>165443</v>
      </c>
      <c r="J16" s="1710">
        <f>'[9]INTKIAD'!J12</f>
        <v>0</v>
      </c>
      <c r="K16" s="1790">
        <f>'[9]INTKIAD'!K12</f>
        <v>0</v>
      </c>
      <c r="L16" s="1790">
        <f>'[9]INTKIAD'!L12</f>
        <v>0</v>
      </c>
      <c r="M16" s="1790"/>
      <c r="N16" s="1790"/>
      <c r="O16" s="1790"/>
      <c r="P16" s="1790"/>
      <c r="Q16" s="1790"/>
      <c r="R16" s="1790"/>
      <c r="S16" s="1790"/>
      <c r="T16" s="1790">
        <f>'[9]INTKIAD'!Q12</f>
        <v>5000</v>
      </c>
      <c r="U16" s="1790">
        <f>'[9]INTKIAD'!R12</f>
        <v>5000</v>
      </c>
      <c r="V16" s="1790"/>
      <c r="W16" s="1711">
        <f>'[9]INTKIAD'!T12</f>
        <v>284293</v>
      </c>
      <c r="X16" s="1711">
        <f>'[9]INTKIAD'!U12</f>
        <v>284293</v>
      </c>
      <c r="Y16" s="1789">
        <f>'[9]INTKIAD'!V12+P16</f>
        <v>0</v>
      </c>
    </row>
    <row r="17" spans="1:25" ht="20.25">
      <c r="A17" s="2229" t="s">
        <v>644</v>
      </c>
      <c r="B17" s="1710">
        <f>'[9]INTKIAD'!B13</f>
        <v>50252</v>
      </c>
      <c r="C17" s="1710">
        <f>'[9]INTKIAD'!C13</f>
        <v>56491</v>
      </c>
      <c r="D17" s="1710">
        <f>'[9]INTKIAD'!D13</f>
        <v>0</v>
      </c>
      <c r="E17" s="1710">
        <f>'[9]INTKIAD'!E13</f>
        <v>7822</v>
      </c>
      <c r="F17" s="1710">
        <f>'[9]INTKIAD'!F13</f>
        <v>8789</v>
      </c>
      <c r="G17" s="1710">
        <f>'[9]INTKIAD'!G13</f>
        <v>0</v>
      </c>
      <c r="H17" s="1710">
        <f>'[9]INTKIAD'!H13</f>
        <v>6854</v>
      </c>
      <c r="I17" s="1710">
        <f>'[9]INTKIAD'!I13</f>
        <v>6854</v>
      </c>
      <c r="J17" s="1710">
        <f>'[9]INTKIAD'!J13</f>
        <v>0</v>
      </c>
      <c r="K17" s="1790">
        <f>'[9]INTKIAD'!K13</f>
        <v>0</v>
      </c>
      <c r="L17" s="1790">
        <f>'[9]INTKIAD'!L13</f>
        <v>0</v>
      </c>
      <c r="M17" s="1790"/>
      <c r="N17" s="1790"/>
      <c r="O17" s="1790"/>
      <c r="P17" s="1790"/>
      <c r="Q17" s="1790"/>
      <c r="R17" s="1790"/>
      <c r="S17" s="1790"/>
      <c r="T17" s="1790">
        <f>'[9]INTKIAD'!Q13</f>
        <v>300</v>
      </c>
      <c r="U17" s="1790">
        <f>'[9]INTKIAD'!R13</f>
        <v>300</v>
      </c>
      <c r="V17" s="1790"/>
      <c r="W17" s="1711">
        <f>'[9]INTKIAD'!T13</f>
        <v>65228</v>
      </c>
      <c r="X17" s="1711">
        <f>'[9]INTKIAD'!U13</f>
        <v>72434</v>
      </c>
      <c r="Y17" s="1789">
        <f>'[9]INTKIAD'!V13+P17</f>
        <v>0</v>
      </c>
    </row>
    <row r="18" spans="1:25" ht="20.25">
      <c r="A18" s="2000" t="s">
        <v>444</v>
      </c>
      <c r="B18" s="1710">
        <f>'[9]INTKIAD'!B14</f>
        <v>3913</v>
      </c>
      <c r="C18" s="1790"/>
      <c r="D18" s="1790"/>
      <c r="E18" s="1710">
        <f>'[9]INTKIAD'!E14</f>
        <v>607</v>
      </c>
      <c r="F18" s="1790"/>
      <c r="G18" s="1790"/>
      <c r="H18" s="1710">
        <f>'[9]INTKIAD'!H14</f>
        <v>21664</v>
      </c>
      <c r="I18" s="1710">
        <f>'[9]INTKIAD'!I14</f>
        <v>21664</v>
      </c>
      <c r="J18" s="1710">
        <f>'[9]INTKIAD'!J14</f>
        <v>0</v>
      </c>
      <c r="K18" s="1790">
        <f>'[9]INTKIAD'!K14</f>
        <v>0</v>
      </c>
      <c r="L18" s="1790">
        <f>'[9]INTKIAD'!L14</f>
        <v>0</v>
      </c>
      <c r="M18" s="1790"/>
      <c r="N18" s="1790"/>
      <c r="O18" s="1790"/>
      <c r="P18" s="1790"/>
      <c r="Q18" s="1790"/>
      <c r="R18" s="1790"/>
      <c r="S18" s="1790"/>
      <c r="T18" s="1790">
        <f>'[9]INTKIAD'!Q14</f>
        <v>3302</v>
      </c>
      <c r="U18" s="1790">
        <f>'[9]INTKIAD'!R14</f>
        <v>3302</v>
      </c>
      <c r="V18" s="1790"/>
      <c r="W18" s="1711">
        <f>'[9]INTKIAD'!T14</f>
        <v>29486</v>
      </c>
      <c r="X18" s="1711">
        <f>'[9]INTKIAD'!U14</f>
        <v>29486</v>
      </c>
      <c r="Y18" s="1789">
        <f>'[9]INTKIAD'!V14+P18</f>
        <v>0</v>
      </c>
    </row>
    <row r="19" spans="1:25" ht="20.25">
      <c r="A19" s="1715" t="s">
        <v>335</v>
      </c>
      <c r="B19" s="1710">
        <f>'[9]INTKIAD'!B15</f>
        <v>51339</v>
      </c>
      <c r="C19" s="1790">
        <f>'[9]INTKIAD'!C15</f>
        <v>51339</v>
      </c>
      <c r="D19" s="1790">
        <f>'[9]INTKIAD'!D15</f>
        <v>0</v>
      </c>
      <c r="E19" s="1710">
        <f>'[9]INTKIAD'!E15</f>
        <v>8055</v>
      </c>
      <c r="F19" s="1790">
        <f>'[9]INTKIAD'!F15</f>
        <v>8055</v>
      </c>
      <c r="G19" s="1790">
        <f>'[9]INTKIAD'!G15</f>
        <v>0</v>
      </c>
      <c r="H19" s="1710">
        <f>'[9]INTKIAD'!H15</f>
        <v>11393</v>
      </c>
      <c r="I19" s="1790">
        <f>'[9]INTKIAD'!I15</f>
        <v>11393</v>
      </c>
      <c r="J19" s="1790">
        <f>'[9]INTKIAD'!J15</f>
        <v>0</v>
      </c>
      <c r="K19" s="1790">
        <f>'[9]INTKIAD'!K15</f>
        <v>0</v>
      </c>
      <c r="L19" s="1790">
        <f>'[9]INTKIAD'!L15</f>
        <v>0</v>
      </c>
      <c r="M19" s="1790">
        <f>'[9]INTKIAD'!M12</f>
        <v>0</v>
      </c>
      <c r="N19" s="1790"/>
      <c r="O19" s="1790"/>
      <c r="P19" s="1790"/>
      <c r="Q19" s="1790">
        <f>'[9]INTKIAD'!N12</f>
        <v>0</v>
      </c>
      <c r="R19" s="1790">
        <f>'[9]INTKIAD'!O12</f>
        <v>0</v>
      </c>
      <c r="S19" s="1790">
        <f>'[9]INTKIAD'!P12</f>
        <v>0</v>
      </c>
      <c r="T19" s="1790">
        <f>'[9]INTKIAD'!Q15</f>
        <v>254</v>
      </c>
      <c r="U19" s="1790">
        <f>'[9]INTKIAD'!R15</f>
        <v>254</v>
      </c>
      <c r="V19" s="1790">
        <f>'[9]INTKIAD'!S15</f>
        <v>0</v>
      </c>
      <c r="W19" s="1711">
        <f>'[9]INTKIAD'!T15</f>
        <v>71041</v>
      </c>
      <c r="X19" s="1791">
        <f>'[9]INTKIAD'!U15</f>
        <v>71041</v>
      </c>
      <c r="Y19" s="1789">
        <f>'[9]INTKIAD'!V15+P19</f>
        <v>0</v>
      </c>
    </row>
    <row r="20" spans="1:25" ht="20.25">
      <c r="A20" s="1715" t="s">
        <v>336</v>
      </c>
      <c r="B20" s="1710">
        <f>'[9]INTKIAD'!B16</f>
        <v>54652</v>
      </c>
      <c r="C20" s="1790">
        <f>'[9]INTKIAD'!C16</f>
        <v>54652</v>
      </c>
      <c r="D20" s="1790">
        <f>'[9]INTKIAD'!D16</f>
        <v>0</v>
      </c>
      <c r="E20" s="1710">
        <f>'[9]INTKIAD'!E16</f>
        <v>8619</v>
      </c>
      <c r="F20" s="1790">
        <f>'[9]INTKIAD'!F16</f>
        <v>8619</v>
      </c>
      <c r="G20" s="1790">
        <f>'[9]INTKIAD'!G16</f>
        <v>0</v>
      </c>
      <c r="H20" s="1710">
        <f>'[9]INTKIAD'!H16</f>
        <v>47178</v>
      </c>
      <c r="I20" s="1710">
        <f>'[9]INTKIAD'!I16</f>
        <v>47178</v>
      </c>
      <c r="J20" s="1710">
        <f>'[9]INTKIAD'!J16</f>
        <v>0</v>
      </c>
      <c r="K20" s="1790">
        <f>'[9]INTKIAD'!K17</f>
        <v>0</v>
      </c>
      <c r="L20" s="1790">
        <f>'[9]INTKIAD'!L16</f>
        <v>0</v>
      </c>
      <c r="M20" s="1710">
        <f>'[9]INTKIAD'!M16</f>
        <v>0</v>
      </c>
      <c r="N20" s="1710">
        <f>'[9]INTKIAD'!N16</f>
        <v>0</v>
      </c>
      <c r="O20" s="1710">
        <f>'[9]INTKIAD'!O16</f>
        <v>0</v>
      </c>
      <c r="P20" s="1710">
        <f>'[9]INTKIAD'!P16</f>
        <v>0</v>
      </c>
      <c r="Q20" s="1710">
        <f>'[9]INTKIAD'!N16</f>
        <v>0</v>
      </c>
      <c r="R20" s="1710">
        <f>'[9]INTKIAD'!O16</f>
        <v>0</v>
      </c>
      <c r="S20" s="1710">
        <f>'[9]INTKIAD'!S16</f>
        <v>0</v>
      </c>
      <c r="T20" s="1790">
        <f>'[9]INTKIAD'!Q16</f>
        <v>11162</v>
      </c>
      <c r="U20" s="1790">
        <f>'[9]INTKIAD'!R16</f>
        <v>11162</v>
      </c>
      <c r="V20" s="1790">
        <f>'[9]INTKIAD'!S16</f>
        <v>0</v>
      </c>
      <c r="W20" s="1711">
        <f>'[9]INTKIAD'!T16</f>
        <v>121611</v>
      </c>
      <c r="X20" s="1791">
        <f>'[9]INTKIAD'!U16</f>
        <v>121611</v>
      </c>
      <c r="Y20" s="1789">
        <f>'[9]INTKIAD'!V16+P20</f>
        <v>0</v>
      </c>
    </row>
    <row r="21" spans="1:25" ht="20.25">
      <c r="A21" s="1715" t="s">
        <v>337</v>
      </c>
      <c r="B21" s="1710">
        <f>'[9]INTKIAD'!B17</f>
        <v>51508</v>
      </c>
      <c r="C21" s="1790">
        <f>'[9]INTKIAD'!C17</f>
        <v>51508</v>
      </c>
      <c r="D21" s="1790">
        <f>'[9]INTKIAD'!D17</f>
        <v>0</v>
      </c>
      <c r="E21" s="1710">
        <f>'[9]INTKIAD'!E17</f>
        <v>8122</v>
      </c>
      <c r="F21" s="1790">
        <f>'[9]INTKIAD'!F17</f>
        <v>8122</v>
      </c>
      <c r="G21" s="1790">
        <f>'[9]INTKIAD'!G17</f>
        <v>0</v>
      </c>
      <c r="H21" s="1710">
        <f>'[9]INTKIAD'!H17</f>
        <v>14819</v>
      </c>
      <c r="I21" s="1790">
        <f>'[9]INTKIAD'!I17</f>
        <v>14819</v>
      </c>
      <c r="J21" s="1790">
        <f>'[9]INTKIAD'!J17</f>
        <v>0</v>
      </c>
      <c r="K21" s="1790">
        <f>'[9]INTKIAD'!K17</f>
        <v>0</v>
      </c>
      <c r="L21" s="1790">
        <f>'[9]INTKIAD'!L17</f>
        <v>0</v>
      </c>
      <c r="M21" s="1790">
        <f>'[9]INTKIAD'!M17</f>
        <v>0</v>
      </c>
      <c r="N21" s="1792"/>
      <c r="O21" s="1792"/>
      <c r="P21" s="1792"/>
      <c r="Q21" s="1790">
        <f>'[9]INTKIAD'!N17</f>
        <v>0</v>
      </c>
      <c r="R21" s="1790">
        <f>'[9]INTKIAD'!O17</f>
        <v>0</v>
      </c>
      <c r="S21" s="1790">
        <f>'[9]INTKIAD'!P17</f>
        <v>0</v>
      </c>
      <c r="T21" s="1790">
        <f>'[9]INTKIAD'!Q17</f>
        <v>515</v>
      </c>
      <c r="U21" s="1790">
        <f>'[9]INTKIAD'!R17</f>
        <v>515</v>
      </c>
      <c r="V21" s="1790">
        <f>'[9]INTKIAD'!S17</f>
        <v>0</v>
      </c>
      <c r="W21" s="1711">
        <f>'[9]INTKIAD'!T17</f>
        <v>74964</v>
      </c>
      <c r="X21" s="1791">
        <f>'[9]INTKIAD'!U17</f>
        <v>74964</v>
      </c>
      <c r="Y21" s="1789">
        <f>'[9]INTKIAD'!V17+P21</f>
        <v>0</v>
      </c>
    </row>
    <row r="22" spans="1:25" ht="21" thickBot="1">
      <c r="A22" s="1793" t="s">
        <v>338</v>
      </c>
      <c r="B22" s="1717">
        <f aca="true" t="shared" si="0" ref="B22:Y22">SUM(B9:B21)</f>
        <v>897759</v>
      </c>
      <c r="C22" s="1717">
        <f t="shared" si="0"/>
        <v>900278</v>
      </c>
      <c r="D22" s="1717" t="e">
        <f t="shared" si="0"/>
        <v>#REF!</v>
      </c>
      <c r="E22" s="1717">
        <f t="shared" si="0"/>
        <v>137681</v>
      </c>
      <c r="F22" s="1717">
        <f t="shared" si="0"/>
        <v>138069</v>
      </c>
      <c r="G22" s="1717" t="e">
        <f t="shared" si="0"/>
        <v>#REF!</v>
      </c>
      <c r="H22" s="1717">
        <f t="shared" si="0"/>
        <v>436601</v>
      </c>
      <c r="I22" s="1717">
        <f t="shared" si="0"/>
        <v>440032</v>
      </c>
      <c r="J22" s="1717" t="e">
        <f t="shared" si="0"/>
        <v>#REF!</v>
      </c>
      <c r="K22" s="1717">
        <f t="shared" si="0"/>
        <v>0</v>
      </c>
      <c r="L22" s="1717">
        <f t="shared" si="0"/>
        <v>0</v>
      </c>
      <c r="M22" s="1717">
        <f t="shared" si="0"/>
        <v>0</v>
      </c>
      <c r="N22" s="1717">
        <f t="shared" si="0"/>
        <v>0</v>
      </c>
      <c r="O22" s="1717">
        <f t="shared" si="0"/>
        <v>0</v>
      </c>
      <c r="P22" s="1717">
        <f t="shared" si="0"/>
        <v>0</v>
      </c>
      <c r="Q22" s="1717">
        <f t="shared" si="0"/>
        <v>0</v>
      </c>
      <c r="R22" s="1717">
        <f t="shared" si="0"/>
        <v>0</v>
      </c>
      <c r="S22" s="1717">
        <f t="shared" si="0"/>
        <v>0</v>
      </c>
      <c r="T22" s="1717">
        <f t="shared" si="0"/>
        <v>33468</v>
      </c>
      <c r="U22" s="1717">
        <f t="shared" si="0"/>
        <v>42358</v>
      </c>
      <c r="V22" s="1717">
        <f t="shared" si="0"/>
        <v>0</v>
      </c>
      <c r="W22" s="1718">
        <f t="shared" si="0"/>
        <v>1505509</v>
      </c>
      <c r="X22" s="1718">
        <f t="shared" si="0"/>
        <v>1528951</v>
      </c>
      <c r="Y22" s="1796" t="e">
        <f t="shared" si="0"/>
        <v>#REF!</v>
      </c>
    </row>
    <row r="23" ht="12.75">
      <c r="A23" s="1728"/>
    </row>
    <row r="24" spans="1:25" ht="38.25" customHeight="1" hidden="1">
      <c r="A24" s="1729" t="s">
        <v>468</v>
      </c>
      <c r="B24" s="1797">
        <v>18739</v>
      </c>
      <c r="C24" s="1797">
        <v>18739</v>
      </c>
      <c r="D24" s="1797">
        <v>13668</v>
      </c>
      <c r="E24" s="1797">
        <v>6322</v>
      </c>
      <c r="F24" s="1797">
        <v>6322</v>
      </c>
      <c r="G24" s="1797">
        <v>4725</v>
      </c>
      <c r="H24" s="1797">
        <v>51971</v>
      </c>
      <c r="I24" s="1797">
        <v>51971</v>
      </c>
      <c r="J24" s="1797">
        <v>37037</v>
      </c>
      <c r="W24" s="1797">
        <f>B24+E24+H24</f>
        <v>77032</v>
      </c>
      <c r="X24" s="1797">
        <v>77032</v>
      </c>
      <c r="Y24" s="1797">
        <f>D24+G24+J24</f>
        <v>55430</v>
      </c>
    </row>
    <row r="27" spans="2:10" ht="12.75">
      <c r="B27" s="1810"/>
      <c r="C27" s="1810"/>
      <c r="D27" s="1810"/>
      <c r="E27" s="1810"/>
      <c r="F27" s="1810"/>
      <c r="G27" s="1810"/>
      <c r="H27" s="1810"/>
      <c r="I27" s="1810"/>
      <c r="J27" s="1810"/>
    </row>
  </sheetData>
  <sheetProtection/>
  <mergeCells count="1">
    <mergeCell ref="A4:W4"/>
  </mergeCells>
  <printOptions horizontalCentered="1"/>
  <pageMargins left="0.3937007874015748" right="0.3937007874015748" top="0.984251968503937" bottom="0.984251968503937" header="0.5118110236220472" footer="0.5118110236220472"/>
  <pageSetup firstPageNumber="38" useFirstPageNumber="1" fitToHeight="1" fitToWidth="1" horizontalDpi="300" verticalDpi="300" orientation="landscape" paperSize="9" scale="92" r:id="rId1"/>
  <headerFooter alignWithMargins="0">
    <oddHeader>&amp;R&amp;P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0.140625" style="988" customWidth="1"/>
    <col min="2" max="2" width="17.7109375" style="988" customWidth="1"/>
    <col min="3" max="3" width="14.00390625" style="988" customWidth="1"/>
    <col min="4" max="4" width="12.140625" style="988" hidden="1" customWidth="1"/>
    <col min="5" max="5" width="19.140625" style="988" customWidth="1"/>
    <col min="6" max="6" width="13.8515625" style="988" customWidth="1"/>
    <col min="7" max="7" width="12.8515625" style="988" hidden="1" customWidth="1"/>
    <col min="8" max="8" width="14.8515625" style="988" customWidth="1"/>
    <col min="9" max="9" width="14.28125" style="988" customWidth="1"/>
    <col min="10" max="10" width="12.140625" style="988" hidden="1" customWidth="1"/>
    <col min="11" max="11" width="16.00390625" style="988" customWidth="1"/>
    <col min="12" max="12" width="8.57421875" style="988" customWidth="1"/>
    <col min="13" max="13" width="10.00390625" style="988" hidden="1" customWidth="1"/>
    <col min="14" max="14" width="18.57421875" style="988" customWidth="1"/>
    <col min="15" max="15" width="8.28125" style="988" customWidth="1"/>
    <col min="16" max="16" width="6.7109375" style="988" hidden="1" customWidth="1"/>
    <col min="17" max="17" width="14.57421875" style="988" customWidth="1"/>
    <col min="18" max="18" width="8.8515625" style="988" customWidth="1"/>
    <col min="19" max="19" width="7.8515625" style="988" hidden="1" customWidth="1"/>
    <col min="20" max="20" width="14.7109375" style="988" customWidth="1"/>
    <col min="21" max="21" width="12.00390625" style="988" customWidth="1"/>
    <col min="22" max="22" width="9.140625" style="988" hidden="1" customWidth="1"/>
    <col min="23" max="23" width="15.7109375" style="988" customWidth="1"/>
    <col min="24" max="24" width="14.57421875" style="988" customWidth="1"/>
    <col min="25" max="25" width="13.28125" style="988" hidden="1" customWidth="1"/>
    <col min="26" max="16384" width="9.140625" style="988" customWidth="1"/>
  </cols>
  <sheetData>
    <row r="2" spans="1:24" ht="18.75">
      <c r="A2" s="987"/>
      <c r="T2" s="1798"/>
      <c r="X2" s="1798"/>
    </row>
    <row r="3" spans="20:24" ht="18.75">
      <c r="T3" s="1798"/>
      <c r="W3" s="1732"/>
      <c r="X3" s="1798"/>
    </row>
    <row r="4" spans="2:24" ht="18.75">
      <c r="B4" s="1799" t="s">
        <v>937</v>
      </c>
      <c r="T4" s="1798"/>
      <c r="X4" s="1798"/>
    </row>
    <row r="5" spans="1:25" ht="19.5" thickBot="1">
      <c r="A5" s="987" t="s">
        <v>469</v>
      </c>
      <c r="B5" s="1798"/>
      <c r="C5" s="1798"/>
      <c r="D5" s="1798"/>
      <c r="E5" s="1798"/>
      <c r="F5" s="1798"/>
      <c r="G5" s="1798"/>
      <c r="H5" s="987" t="s">
        <v>1061</v>
      </c>
      <c r="I5" s="987"/>
      <c r="J5" s="1798"/>
      <c r="K5" s="1798"/>
      <c r="L5" s="1692"/>
      <c r="M5" s="1798"/>
      <c r="N5" s="1732"/>
      <c r="O5" s="1798"/>
      <c r="P5" s="1798"/>
      <c r="Q5" s="1598"/>
      <c r="R5" s="1798"/>
      <c r="S5" s="1798"/>
      <c r="U5" s="1798"/>
      <c r="V5" s="1798"/>
      <c r="W5" s="1800" t="s">
        <v>502</v>
      </c>
      <c r="X5" s="1798"/>
      <c r="Y5" s="1798"/>
    </row>
    <row r="6" spans="1:25" ht="69.75" customHeight="1">
      <c r="A6" s="1801" t="s">
        <v>562</v>
      </c>
      <c r="B6" s="1922" t="s">
        <v>462</v>
      </c>
      <c r="C6" s="1923"/>
      <c r="D6" s="1802"/>
      <c r="E6" s="1922" t="s">
        <v>30</v>
      </c>
      <c r="F6" s="1923"/>
      <c r="G6" s="1802"/>
      <c r="H6" s="1922" t="s">
        <v>464</v>
      </c>
      <c r="I6" s="1923"/>
      <c r="J6" s="1802"/>
      <c r="K6" s="1922" t="s">
        <v>675</v>
      </c>
      <c r="L6" s="1923"/>
      <c r="M6" s="1802"/>
      <c r="N6" s="1918" t="s">
        <v>679</v>
      </c>
      <c r="O6" s="1919"/>
      <c r="P6" s="1802"/>
      <c r="Q6" s="1922" t="s">
        <v>465</v>
      </c>
      <c r="R6" s="1923"/>
      <c r="S6" s="1802"/>
      <c r="T6" s="1922" t="s">
        <v>466</v>
      </c>
      <c r="U6" s="1923"/>
      <c r="V6" s="1802"/>
      <c r="W6" s="1803" t="s">
        <v>467</v>
      </c>
      <c r="X6" s="2056"/>
      <c r="Y6" s="1786"/>
    </row>
    <row r="7" spans="1:25" ht="15.75" customHeight="1">
      <c r="A7" s="1804"/>
      <c r="B7" s="1787" t="s">
        <v>330</v>
      </c>
      <c r="C7" s="1787" t="s">
        <v>331</v>
      </c>
      <c r="D7" s="1787" t="s">
        <v>332</v>
      </c>
      <c r="E7" s="1787" t="s">
        <v>330</v>
      </c>
      <c r="F7" s="1787" t="s">
        <v>331</v>
      </c>
      <c r="G7" s="1787" t="s">
        <v>332</v>
      </c>
      <c r="H7" s="1787" t="s">
        <v>330</v>
      </c>
      <c r="I7" s="1787" t="s">
        <v>331</v>
      </c>
      <c r="J7" s="1787" t="s">
        <v>332</v>
      </c>
      <c r="K7" s="1787" t="s">
        <v>330</v>
      </c>
      <c r="L7" s="1787" t="s">
        <v>331</v>
      </c>
      <c r="M7" s="1787" t="s">
        <v>332</v>
      </c>
      <c r="N7" s="1787" t="s">
        <v>330</v>
      </c>
      <c r="O7" s="1787" t="s">
        <v>331</v>
      </c>
      <c r="P7" s="1787" t="s">
        <v>332</v>
      </c>
      <c r="Q7" s="1787" t="s">
        <v>330</v>
      </c>
      <c r="R7" s="1787" t="s">
        <v>331</v>
      </c>
      <c r="S7" s="1787" t="s">
        <v>332</v>
      </c>
      <c r="T7" s="1787" t="s">
        <v>330</v>
      </c>
      <c r="U7" s="1787" t="s">
        <v>331</v>
      </c>
      <c r="V7" s="1787" t="s">
        <v>332</v>
      </c>
      <c r="W7" s="1788" t="s">
        <v>330</v>
      </c>
      <c r="X7" s="1805" t="s">
        <v>331</v>
      </c>
      <c r="Y7" s="1789" t="s">
        <v>332</v>
      </c>
    </row>
    <row r="8" spans="1:25" ht="20.25">
      <c r="A8" s="1806" t="s">
        <v>342</v>
      </c>
      <c r="B8" s="1710">
        <f>'[9]INTKIAD'!B19</f>
        <v>897759</v>
      </c>
      <c r="C8" s="1790">
        <f>'[9]INTKIAD'!C19</f>
        <v>904191</v>
      </c>
      <c r="D8" s="1790">
        <f>'[9]INTKIAD'!D19</f>
        <v>0</v>
      </c>
      <c r="E8" s="1710">
        <f>'[9]INTKIAD'!E19</f>
        <v>137681</v>
      </c>
      <c r="F8" s="1790">
        <f>'[9]INTKIAD'!F19</f>
        <v>138676</v>
      </c>
      <c r="G8" s="1790">
        <f>'[9]INTKIAD'!G19</f>
        <v>0</v>
      </c>
      <c r="H8" s="1710">
        <f>'[9]INTKIAD'!H19</f>
        <v>436601</v>
      </c>
      <c r="I8" s="1790">
        <f>'[9]INTKIAD'!I19</f>
        <v>443726</v>
      </c>
      <c r="J8" s="1790">
        <f>'[9]INTKIAD'!J19</f>
        <v>0</v>
      </c>
      <c r="K8" s="1790">
        <f>'[9]INTKIAD'!K19</f>
        <v>0</v>
      </c>
      <c r="L8" s="1790">
        <f>'[9]INTKIAD'!L19</f>
        <v>0</v>
      </c>
      <c r="M8" s="1790">
        <f>'[9]INTKIAD'!M19</f>
        <v>0</v>
      </c>
      <c r="N8" s="1790"/>
      <c r="O8" s="1790">
        <f>'[9]INTKIADG'!O22</f>
        <v>0</v>
      </c>
      <c r="P8" s="1790">
        <f>'[9]INTKIADG'!P22</f>
        <v>0</v>
      </c>
      <c r="Q8" s="1790">
        <f>'[9]INTKIAD'!N19</f>
        <v>0</v>
      </c>
      <c r="R8" s="1790">
        <f>'[9]INTKIAD'!O19</f>
        <v>0</v>
      </c>
      <c r="S8" s="1790">
        <f>'[9]INTKIAD'!P19</f>
        <v>0</v>
      </c>
      <c r="T8" s="1790">
        <f>'[9]INTKIAD'!Q19</f>
        <v>33468</v>
      </c>
      <c r="U8" s="1790">
        <f>'[9]INTKIAD'!R19</f>
        <v>42358</v>
      </c>
      <c r="V8" s="1790">
        <f>'[9]INTKIAD'!S19</f>
        <v>0</v>
      </c>
      <c r="W8" s="1711">
        <f aca="true" t="shared" si="0" ref="W8:X11">B8+E8+H8+K8+N8+Q8+T8</f>
        <v>1505509</v>
      </c>
      <c r="X8" s="1807">
        <f t="shared" si="0"/>
        <v>1528951</v>
      </c>
      <c r="Y8" s="1791">
        <f>D8+G8+J8+M8+S8+V8+P8</f>
        <v>0</v>
      </c>
    </row>
    <row r="9" spans="1:25" ht="20.25">
      <c r="A9" s="1715" t="s">
        <v>223</v>
      </c>
      <c r="B9" s="1710">
        <f>'[9]INTKIAD'!B21</f>
        <v>244497</v>
      </c>
      <c r="C9" s="1790">
        <f>'[9]INTKIAD'!C21</f>
        <v>244497</v>
      </c>
      <c r="D9" s="1790">
        <f>'[9]INTKIAD'!D21</f>
        <v>0</v>
      </c>
      <c r="E9" s="1710">
        <f>'[9]INTKIAD'!E21</f>
        <v>37534</v>
      </c>
      <c r="F9" s="1790">
        <f>'[9]INTKIAD'!F21</f>
        <v>37534</v>
      </c>
      <c r="G9" s="1790">
        <f>'[9]INTKIAD'!G21</f>
        <v>0</v>
      </c>
      <c r="H9" s="1710">
        <f>'[9]INTKIAD'!H21</f>
        <v>63411</v>
      </c>
      <c r="I9" s="1790">
        <f>'[9]INTKIAD'!I21</f>
        <v>63411</v>
      </c>
      <c r="J9" s="1790">
        <f>'[9]INTKIAD'!J21</f>
        <v>0</v>
      </c>
      <c r="K9" s="1710">
        <f>'[9]INTKIAD'!K21</f>
        <v>0</v>
      </c>
      <c r="L9" s="1790">
        <f>'[9]INTKIAD'!L21</f>
        <v>0</v>
      </c>
      <c r="M9" s="1790">
        <f>'[9]INTKIAD'!M21</f>
        <v>0</v>
      </c>
      <c r="N9" s="1790"/>
      <c r="O9" s="1790"/>
      <c r="P9" s="1790"/>
      <c r="Q9" s="1790">
        <f>'[9]INTKIAD'!N21</f>
        <v>0</v>
      </c>
      <c r="R9" s="1790">
        <f>'[9]INTKIAD'!O21</f>
        <v>0</v>
      </c>
      <c r="S9" s="1790">
        <f>'[9]INTKIAD'!P21</f>
        <v>0</v>
      </c>
      <c r="T9" s="1710">
        <f>'[9]INTKIAD'!Q21</f>
        <v>3000</v>
      </c>
      <c r="U9" s="1790">
        <f>'[9]INTKIAD'!R21</f>
        <v>3000</v>
      </c>
      <c r="V9" s="1790">
        <f>'[9]INTKIAD'!S21</f>
        <v>0</v>
      </c>
      <c r="W9" s="1711">
        <f t="shared" si="0"/>
        <v>348442</v>
      </c>
      <c r="X9" s="1807">
        <f t="shared" si="0"/>
        <v>348442</v>
      </c>
      <c r="Y9" s="1791">
        <f>D9+G9+J9+M9+S9+V9+P9</f>
        <v>0</v>
      </c>
    </row>
    <row r="10" spans="1:25" ht="20.25">
      <c r="A10" s="1715" t="s">
        <v>167</v>
      </c>
      <c r="B10" s="1710">
        <f>'[9]INTKIAD'!B22</f>
        <v>277452</v>
      </c>
      <c r="C10" s="1790">
        <f>'[9]INTKIAD'!C22</f>
        <v>296046</v>
      </c>
      <c r="D10" s="1790">
        <f>'[9]INTKIAD'!D22</f>
        <v>0</v>
      </c>
      <c r="E10" s="1710">
        <f>'[9]INTKIAD'!E22</f>
        <v>44616</v>
      </c>
      <c r="F10" s="1790">
        <f>'[9]INTKIAD'!F22</f>
        <v>47551</v>
      </c>
      <c r="G10" s="1790">
        <f>'[9]INTKIAD'!G22</f>
        <v>0</v>
      </c>
      <c r="H10" s="1710">
        <f>'[9]INTKIAD'!H22</f>
        <v>186976</v>
      </c>
      <c r="I10" s="1790">
        <f>'[9]INTKIAD'!I22</f>
        <v>188976</v>
      </c>
      <c r="J10" s="1790">
        <f>'[9]INTKIAD'!J22</f>
        <v>0</v>
      </c>
      <c r="K10" s="1790"/>
      <c r="L10" s="1790"/>
      <c r="M10" s="1790">
        <f>'[9]INTKIAD'!M22</f>
        <v>0</v>
      </c>
      <c r="N10" s="1790">
        <f>'[9]INTKIAD'!K22</f>
        <v>6800</v>
      </c>
      <c r="O10" s="1790">
        <f>'[9]INTKIAD'!L22</f>
        <v>6800</v>
      </c>
      <c r="P10" s="1790"/>
      <c r="Q10" s="1790">
        <f>'[9]INTKIAD'!N22</f>
        <v>0</v>
      </c>
      <c r="R10" s="1790">
        <f>'[9]INTKIAD'!O22</f>
        <v>0</v>
      </c>
      <c r="S10" s="1790">
        <f>'[9]INTKIAD'!P22</f>
        <v>0</v>
      </c>
      <c r="T10" s="1710">
        <f>'[9]INTKIAD'!Q22</f>
        <v>4270</v>
      </c>
      <c r="U10" s="1790">
        <f>'[9]INTKIAD'!R22</f>
        <v>4270</v>
      </c>
      <c r="V10" s="1790">
        <f>'[9]INTKIAD'!S22</f>
        <v>0</v>
      </c>
      <c r="W10" s="1711">
        <f t="shared" si="0"/>
        <v>520114</v>
      </c>
      <c r="X10" s="1807">
        <f t="shared" si="0"/>
        <v>543643</v>
      </c>
      <c r="Y10" s="1791">
        <f>D10+G10+J10+M10+S10+V10+P10</f>
        <v>0</v>
      </c>
    </row>
    <row r="11" spans="1:25" ht="20.25">
      <c r="A11" s="1715"/>
      <c r="B11" s="1710">
        <f>'[9]INTKIAD'!B23</f>
        <v>0</v>
      </c>
      <c r="C11" s="1790">
        <f>'[9]INTKIAD'!C23</f>
        <v>0</v>
      </c>
      <c r="D11" s="1790">
        <f>'[9]INTKIAD'!D23</f>
        <v>0</v>
      </c>
      <c r="E11" s="1710">
        <f>'[9]INTKIAD'!E23</f>
        <v>0</v>
      </c>
      <c r="F11" s="1790">
        <f>'[9]INTKIAD'!F23</f>
        <v>0</v>
      </c>
      <c r="G11" s="1790">
        <f>'[9]INTKIAD'!G23</f>
        <v>0</v>
      </c>
      <c r="H11" s="1710">
        <f>'[9]INTKIAD'!H23</f>
        <v>0</v>
      </c>
      <c r="I11" s="1790">
        <f>'[9]INTKIAD'!I23</f>
        <v>0</v>
      </c>
      <c r="J11" s="1790">
        <f>'[9]INTKIAD'!J23</f>
        <v>0</v>
      </c>
      <c r="K11" s="1790">
        <f>'[9]INTKIAD'!K23</f>
        <v>0</v>
      </c>
      <c r="L11" s="1790">
        <f>'[9]INTKIAD'!L23</f>
        <v>0</v>
      </c>
      <c r="M11" s="1790">
        <f>'[9]INTKIAD'!M23</f>
        <v>0</v>
      </c>
      <c r="N11" s="1790"/>
      <c r="O11" s="1790"/>
      <c r="P11" s="1790"/>
      <c r="Q11" s="1790">
        <f>'[9]INTKIAD'!N23</f>
        <v>0</v>
      </c>
      <c r="R11" s="1790">
        <f>'[9]INTKIAD'!O23</f>
        <v>0</v>
      </c>
      <c r="S11" s="1790">
        <f>'[9]INTKIAD'!P23</f>
        <v>0</v>
      </c>
      <c r="T11" s="1790">
        <f>'[9]INTKIAD'!Q23</f>
        <v>0</v>
      </c>
      <c r="U11" s="1790">
        <f>'[9]INTKIAD'!R23</f>
        <v>0</v>
      </c>
      <c r="V11" s="1790">
        <f>'[9]INTKIAD'!S23</f>
        <v>0</v>
      </c>
      <c r="W11" s="1711">
        <f t="shared" si="0"/>
        <v>0</v>
      </c>
      <c r="X11" s="1807">
        <f t="shared" si="0"/>
        <v>0</v>
      </c>
      <c r="Y11" s="1791">
        <f>D11+G11+J11+M11+S11+V11+P11</f>
        <v>0</v>
      </c>
    </row>
    <row r="12" spans="1:25" ht="21" thickBot="1">
      <c r="A12" s="1793" t="s">
        <v>344</v>
      </c>
      <c r="B12" s="1717">
        <f aca="true" t="shared" si="1" ref="B12:X12">SUM(B8:B11)</f>
        <v>1419708</v>
      </c>
      <c r="C12" s="1794">
        <f t="shared" si="1"/>
        <v>1444734</v>
      </c>
      <c r="D12" s="1794">
        <f t="shared" si="1"/>
        <v>0</v>
      </c>
      <c r="E12" s="1717">
        <f t="shared" si="1"/>
        <v>219831</v>
      </c>
      <c r="F12" s="1794">
        <f t="shared" si="1"/>
        <v>223761</v>
      </c>
      <c r="G12" s="1794">
        <f t="shared" si="1"/>
        <v>0</v>
      </c>
      <c r="H12" s="1717">
        <f t="shared" si="1"/>
        <v>686988</v>
      </c>
      <c r="I12" s="1794">
        <f t="shared" si="1"/>
        <v>696113</v>
      </c>
      <c r="J12" s="1794">
        <f t="shared" si="1"/>
        <v>0</v>
      </c>
      <c r="K12" s="1717">
        <f t="shared" si="1"/>
        <v>0</v>
      </c>
      <c r="L12" s="1794">
        <f t="shared" si="1"/>
        <v>0</v>
      </c>
      <c r="M12" s="1794">
        <f t="shared" si="1"/>
        <v>0</v>
      </c>
      <c r="N12" s="1794">
        <f t="shared" si="1"/>
        <v>6800</v>
      </c>
      <c r="O12" s="1794">
        <f t="shared" si="1"/>
        <v>6800</v>
      </c>
      <c r="P12" s="1794">
        <f t="shared" si="1"/>
        <v>0</v>
      </c>
      <c r="Q12" s="1794">
        <f t="shared" si="1"/>
        <v>0</v>
      </c>
      <c r="R12" s="1794">
        <f t="shared" si="1"/>
        <v>0</v>
      </c>
      <c r="S12" s="1794">
        <f t="shared" si="1"/>
        <v>0</v>
      </c>
      <c r="T12" s="1717">
        <f t="shared" si="1"/>
        <v>40738</v>
      </c>
      <c r="U12" s="1794">
        <f t="shared" si="1"/>
        <v>49628</v>
      </c>
      <c r="V12" s="1794">
        <f t="shared" si="1"/>
        <v>0</v>
      </c>
      <c r="W12" s="1718">
        <f t="shared" si="1"/>
        <v>2374065</v>
      </c>
      <c r="X12" s="2057">
        <f t="shared" si="1"/>
        <v>2421036</v>
      </c>
      <c r="Y12" s="2057">
        <f>D12+G12+J12+M12+S12+V12+P12</f>
        <v>0</v>
      </c>
    </row>
    <row r="13" spans="1:25" ht="18.75">
      <c r="A13" s="1779"/>
      <c r="B13" s="1779"/>
      <c r="C13" s="1779"/>
      <c r="D13" s="1779"/>
      <c r="E13" s="1779"/>
      <c r="F13" s="1779"/>
      <c r="G13" s="1779"/>
      <c r="H13" s="1779"/>
      <c r="I13" s="1779"/>
      <c r="J13" s="1779"/>
      <c r="K13" s="1779"/>
      <c r="L13" s="1779"/>
      <c r="M13" s="1779"/>
      <c r="N13" s="1779"/>
      <c r="O13" s="1779"/>
      <c r="P13" s="1779"/>
      <c r="Q13" s="1779"/>
      <c r="R13" s="1779"/>
      <c r="S13" s="1779"/>
      <c r="T13" s="1779"/>
      <c r="U13" s="1779"/>
      <c r="V13" s="1779"/>
      <c r="W13" s="1779"/>
      <c r="X13" s="1779"/>
      <c r="Y13" s="1779"/>
    </row>
    <row r="14" spans="1:25" ht="21" hidden="1" thickBot="1">
      <c r="A14" s="1808"/>
      <c r="B14" s="1717"/>
      <c r="C14" s="1794"/>
      <c r="D14" s="1794">
        <f>'[9]INTKIAD'!D28</f>
        <v>0</v>
      </c>
      <c r="E14" s="1717"/>
      <c r="F14" s="1794"/>
      <c r="G14" s="1794">
        <f>'[9]INTKIAD'!G28</f>
        <v>0</v>
      </c>
      <c r="H14" s="1717"/>
      <c r="I14" s="1794"/>
      <c r="J14" s="1794">
        <f>'[9]INTKIAD'!J28</f>
        <v>0</v>
      </c>
      <c r="K14" s="1794"/>
      <c r="L14" s="1794"/>
      <c r="M14" s="1794">
        <f>'[9]INTKIAD'!M28</f>
        <v>0</v>
      </c>
      <c r="N14" s="1794">
        <v>0</v>
      </c>
      <c r="O14" s="1794">
        <v>0</v>
      </c>
      <c r="P14" s="1794"/>
      <c r="Q14" s="1794"/>
      <c r="R14" s="1794"/>
      <c r="S14" s="1794">
        <f>'[9]INTKIAD'!P28</f>
        <v>0</v>
      </c>
      <c r="T14" s="1794"/>
      <c r="U14" s="1794"/>
      <c r="V14" s="1794">
        <f>'[9]INTKIAD'!S28</f>
        <v>0</v>
      </c>
      <c r="W14" s="1718"/>
      <c r="X14" s="1795"/>
      <c r="Y14" s="1809">
        <f>'[9]INTKIAD'!V28</f>
        <v>0</v>
      </c>
    </row>
    <row r="15" spans="1:24" ht="12.75">
      <c r="A15" s="1728"/>
      <c r="B15" s="1810"/>
      <c r="C15" s="1810"/>
      <c r="D15" s="1810"/>
      <c r="E15" s="1810"/>
      <c r="F15" s="1810"/>
      <c r="G15" s="1810"/>
      <c r="H15" s="1810"/>
      <c r="I15" s="1810"/>
      <c r="J15" s="1810"/>
      <c r="K15" s="1810"/>
      <c r="L15" s="1810"/>
      <c r="M15" s="1810"/>
      <c r="N15" s="1810"/>
      <c r="O15" s="1810"/>
      <c r="P15" s="1810"/>
      <c r="Q15" s="1810"/>
      <c r="R15" s="1810"/>
      <c r="S15" s="1810"/>
      <c r="T15" s="1810"/>
      <c r="U15" s="1810"/>
      <c r="V15" s="1810"/>
      <c r="W15" s="1810"/>
      <c r="X15" s="1810"/>
    </row>
    <row r="16" spans="1:24" ht="12.75">
      <c r="A16" s="1728"/>
      <c r="B16" s="1810"/>
      <c r="C16" s="1810"/>
      <c r="D16" s="1810"/>
      <c r="E16" s="1810"/>
      <c r="F16" s="1810"/>
      <c r="G16" s="1810"/>
      <c r="H16" s="1810"/>
      <c r="I16" s="1810"/>
      <c r="J16" s="1810"/>
      <c r="K16" s="1810"/>
      <c r="L16" s="1810"/>
      <c r="M16" s="1810"/>
      <c r="N16" s="1810"/>
      <c r="O16" s="1810"/>
      <c r="P16" s="1810"/>
      <c r="Q16" s="1810"/>
      <c r="R16" s="1810"/>
      <c r="S16" s="1810"/>
      <c r="T16" s="1810"/>
      <c r="U16" s="1810"/>
      <c r="V16" s="1810"/>
      <c r="W16" s="1810"/>
      <c r="X16" s="1810"/>
    </row>
    <row r="17" spans="1:25" ht="20.25" hidden="1">
      <c r="A17" s="1798" t="s">
        <v>472</v>
      </c>
      <c r="B17" s="1774">
        <f aca="true" t="shared" si="2" ref="B17:Y17">B12+B14</f>
        <v>1419708</v>
      </c>
      <c r="C17" s="1811">
        <f t="shared" si="2"/>
        <v>1444734</v>
      </c>
      <c r="D17" s="1811">
        <f t="shared" si="2"/>
        <v>0</v>
      </c>
      <c r="E17" s="1774">
        <f t="shared" si="2"/>
        <v>219831</v>
      </c>
      <c r="F17" s="1811">
        <f t="shared" si="2"/>
        <v>223761</v>
      </c>
      <c r="G17" s="1811">
        <f t="shared" si="2"/>
        <v>0</v>
      </c>
      <c r="H17" s="1774">
        <f t="shared" si="2"/>
        <v>686988</v>
      </c>
      <c r="I17" s="1811">
        <f t="shared" si="2"/>
        <v>696113</v>
      </c>
      <c r="J17" s="1811">
        <f t="shared" si="2"/>
        <v>0</v>
      </c>
      <c r="K17" s="1774">
        <f t="shared" si="2"/>
        <v>0</v>
      </c>
      <c r="L17" s="1811">
        <f t="shared" si="2"/>
        <v>0</v>
      </c>
      <c r="M17" s="1811">
        <f t="shared" si="2"/>
        <v>0</v>
      </c>
      <c r="N17" s="1811">
        <f t="shared" si="2"/>
        <v>6800</v>
      </c>
      <c r="O17" s="1811">
        <f t="shared" si="2"/>
        <v>6800</v>
      </c>
      <c r="P17" s="1811">
        <f t="shared" si="2"/>
        <v>0</v>
      </c>
      <c r="Q17" s="1811">
        <f t="shared" si="2"/>
        <v>0</v>
      </c>
      <c r="R17" s="1811">
        <f t="shared" si="2"/>
        <v>0</v>
      </c>
      <c r="S17" s="1811">
        <f t="shared" si="2"/>
        <v>0</v>
      </c>
      <c r="T17" s="1774">
        <f t="shared" si="2"/>
        <v>40738</v>
      </c>
      <c r="U17" s="1811">
        <f t="shared" si="2"/>
        <v>49628</v>
      </c>
      <c r="V17" s="1811">
        <f t="shared" si="2"/>
        <v>0</v>
      </c>
      <c r="W17" s="1774">
        <f t="shared" si="2"/>
        <v>2374065</v>
      </c>
      <c r="X17" s="1811">
        <f t="shared" si="2"/>
        <v>2421036</v>
      </c>
      <c r="Y17" s="1798">
        <f t="shared" si="2"/>
        <v>0</v>
      </c>
    </row>
    <row r="18" spans="1:15" ht="18.75">
      <c r="A18" s="1728"/>
      <c r="N18" s="1924"/>
      <c r="O18" s="1924"/>
    </row>
    <row r="19" spans="23:24" ht="18.75">
      <c r="W19" s="1812"/>
      <c r="X19" s="1812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rstPageNumber="39" useFirstPageNumber="1" fitToHeight="1" fitToWidth="1" horizontalDpi="300" verticalDpi="300" orientation="landscape" paperSize="9" scale="79" r:id="rId1"/>
  <headerFooter alignWithMargins="0">
    <oddHeader>&amp;R&amp;12&amp;P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"/>
  <sheetViews>
    <sheetView zoomScalePageLayoutView="0" workbookViewId="0" topLeftCell="A1">
      <pane xSplit="1" ySplit="4" topLeftCell="H5" activePane="bottomRight" state="frozen"/>
      <selection pane="topLeft" activeCell="N20" sqref="N20"/>
      <selection pane="topRight" activeCell="N20" sqref="N20"/>
      <selection pane="bottomLeft" activeCell="N20" sqref="N20"/>
      <selection pane="bottomRight" activeCell="N6" sqref="N6"/>
    </sheetView>
  </sheetViews>
  <sheetFormatPr defaultColWidth="9.140625" defaultRowHeight="12.75"/>
  <cols>
    <col min="1" max="1" width="28.7109375" style="387" customWidth="1"/>
    <col min="2" max="4" width="10.57421875" style="387" customWidth="1"/>
    <col min="5" max="7" width="11.00390625" style="387" customWidth="1"/>
    <col min="8" max="10" width="9.57421875" style="387" customWidth="1"/>
    <col min="11" max="16" width="9.140625" style="387" customWidth="1"/>
    <col min="17" max="19" width="10.421875" style="387" customWidth="1"/>
    <col min="20" max="22" width="9.140625" style="387" customWidth="1"/>
    <col min="23" max="23" width="9.8515625" style="387" customWidth="1"/>
    <col min="24" max="25" width="9.140625" style="387" customWidth="1"/>
    <col min="26" max="26" width="9.7109375" style="387" customWidth="1"/>
    <col min="27" max="28" width="9.140625" style="387" customWidth="1"/>
    <col min="29" max="29" width="11.8515625" style="387" customWidth="1"/>
    <col min="30" max="16384" width="9.140625" style="387" customWidth="1"/>
  </cols>
  <sheetData>
    <row r="1" spans="2:17" ht="12.75">
      <c r="B1" s="388" t="s">
        <v>544</v>
      </c>
      <c r="C1" s="388"/>
      <c r="D1" s="388"/>
      <c r="N1" s="387" t="s">
        <v>502</v>
      </c>
      <c r="Q1" s="387" t="s">
        <v>545</v>
      </c>
    </row>
    <row r="2" ht="13.5" thickBot="1"/>
    <row r="3" spans="1:30" ht="38.25" customHeight="1">
      <c r="A3" s="408" t="s">
        <v>562</v>
      </c>
      <c r="B3" s="409" t="s">
        <v>462</v>
      </c>
      <c r="C3" s="409"/>
      <c r="D3" s="409"/>
      <c r="E3" s="409" t="s">
        <v>463</v>
      </c>
      <c r="F3" s="409"/>
      <c r="G3" s="409"/>
      <c r="H3" s="409" t="s">
        <v>464</v>
      </c>
      <c r="I3" s="409"/>
      <c r="J3" s="409"/>
      <c r="K3" s="409" t="s">
        <v>546</v>
      </c>
      <c r="L3" s="409"/>
      <c r="M3" s="409"/>
      <c r="N3" s="409" t="s">
        <v>465</v>
      </c>
      <c r="O3" s="409"/>
      <c r="P3" s="409"/>
      <c r="Q3" s="409" t="s">
        <v>466</v>
      </c>
      <c r="R3" s="410"/>
      <c r="S3" s="410"/>
      <c r="T3" s="411" t="s">
        <v>467</v>
      </c>
      <c r="W3" s="412"/>
      <c r="X3" s="412"/>
      <c r="Y3" s="412"/>
      <c r="Z3" s="412"/>
      <c r="AA3" s="412"/>
      <c r="AB3" s="412"/>
      <c r="AC3" s="412"/>
      <c r="AD3" s="413"/>
    </row>
    <row r="4" spans="1:22" ht="12.75">
      <c r="A4" s="375"/>
      <c r="B4" s="399" t="s">
        <v>330</v>
      </c>
      <c r="C4" s="399" t="s">
        <v>331</v>
      </c>
      <c r="D4" s="399" t="s">
        <v>332</v>
      </c>
      <c r="E4" s="399" t="s">
        <v>330</v>
      </c>
      <c r="F4" s="399" t="s">
        <v>331</v>
      </c>
      <c r="G4" s="399" t="s">
        <v>332</v>
      </c>
      <c r="H4" s="399" t="s">
        <v>330</v>
      </c>
      <c r="I4" s="399" t="s">
        <v>331</v>
      </c>
      <c r="J4" s="399" t="s">
        <v>332</v>
      </c>
      <c r="K4" s="399" t="s">
        <v>330</v>
      </c>
      <c r="L4" s="399" t="s">
        <v>331</v>
      </c>
      <c r="M4" s="399" t="s">
        <v>332</v>
      </c>
      <c r="N4" s="399" t="s">
        <v>330</v>
      </c>
      <c r="O4" s="399" t="s">
        <v>331</v>
      </c>
      <c r="P4" s="399" t="s">
        <v>332</v>
      </c>
      <c r="Q4" s="399" t="s">
        <v>330</v>
      </c>
      <c r="R4" s="399" t="s">
        <v>331</v>
      </c>
      <c r="S4" s="399" t="s">
        <v>332</v>
      </c>
      <c r="T4" s="399" t="s">
        <v>330</v>
      </c>
      <c r="U4" s="399" t="s">
        <v>331</v>
      </c>
      <c r="V4" s="399" t="s">
        <v>332</v>
      </c>
    </row>
    <row r="5" spans="1:22" ht="12.75">
      <c r="A5" s="375" t="s">
        <v>277</v>
      </c>
      <c r="B5" s="399">
        <f>BevjcsBölcs!E52</f>
        <v>71702</v>
      </c>
      <c r="C5" s="399">
        <f>BevjcsBölcs!H52</f>
        <v>71895</v>
      </c>
      <c r="D5" s="399">
        <f>BevjcsBölcs!I52</f>
        <v>0</v>
      </c>
      <c r="E5" s="399">
        <f>BevjcsBölcs!E53</f>
        <v>11212</v>
      </c>
      <c r="F5" s="399">
        <f>BevjcsBölcs!H53</f>
        <v>11240</v>
      </c>
      <c r="G5" s="399">
        <f>BevjcsBölcs!I53</f>
        <v>0</v>
      </c>
      <c r="H5" s="399">
        <f>BevjcsBölcs!E54</f>
        <v>10258</v>
      </c>
      <c r="I5" s="399">
        <f>BevjcsBölcs!H54</f>
        <v>10258</v>
      </c>
      <c r="J5" s="399">
        <f>BevjcsBölcs!I54</f>
        <v>0</v>
      </c>
      <c r="K5" s="399"/>
      <c r="L5" s="399"/>
      <c r="M5" s="399"/>
      <c r="N5" s="399">
        <f>BevjcsBölcs!E64</f>
        <v>0</v>
      </c>
      <c r="O5" s="399"/>
      <c r="P5" s="399"/>
      <c r="Q5" s="399">
        <f>BevjcsBölcs!E62</f>
        <v>450</v>
      </c>
      <c r="R5" s="399">
        <f>BevjcsBölcs!H62</f>
        <v>450</v>
      </c>
      <c r="S5" s="399"/>
      <c r="T5" s="400">
        <f aca="true" t="shared" si="0" ref="T5:V6">B5+E5++H5+K5+N5+Q5</f>
        <v>93622</v>
      </c>
      <c r="U5" s="400">
        <f t="shared" si="0"/>
        <v>93843</v>
      </c>
      <c r="V5" s="400">
        <f t="shared" si="0"/>
        <v>0</v>
      </c>
    </row>
    <row r="6" spans="1:22" ht="12.75">
      <c r="A6" s="375" t="s">
        <v>333</v>
      </c>
      <c r="B6" s="399">
        <f>BevjcsKözpontiÓvoda!E52</f>
        <v>315284</v>
      </c>
      <c r="C6" s="399">
        <f>BevjcsKözpontiÓvoda!H52</f>
        <v>315284</v>
      </c>
      <c r="D6" s="399">
        <f>BevjcsKözpontiÓvoda!I52</f>
        <v>0</v>
      </c>
      <c r="E6" s="399">
        <f>BevjcsKözpontiÓvoda!E53</f>
        <v>50287</v>
      </c>
      <c r="F6" s="399">
        <f>BevjcsKözpontiÓvoda!H53</f>
        <v>50287</v>
      </c>
      <c r="G6" s="399">
        <f>BevjcsKözpontiÓvoda!I53</f>
        <v>0</v>
      </c>
      <c r="H6" s="399">
        <f>BevjcsKözpontiÓvoda!E54</f>
        <v>24452</v>
      </c>
      <c r="I6" s="399">
        <f>BevjcsKözpontiÓvoda!H54</f>
        <v>24452</v>
      </c>
      <c r="J6" s="399">
        <f>BevjcsKözpontiÓvoda!I54</f>
        <v>0</v>
      </c>
      <c r="K6" s="399">
        <f>BevjcsKözpontiÓvoda!E60</f>
        <v>0</v>
      </c>
      <c r="N6" s="399">
        <f>BevjcsKözpontiÓvoda!E64</f>
        <v>0</v>
      </c>
      <c r="Q6" s="399">
        <f>BevjcsKözpontiÓvoda!E62</f>
        <v>5500</v>
      </c>
      <c r="R6" s="399">
        <f>BevjcsKözpontiÓvoda!H62</f>
        <v>14390</v>
      </c>
      <c r="S6" s="399">
        <f>BevjcsKözpontiÓvoda!I62</f>
        <v>0</v>
      </c>
      <c r="T6" s="400">
        <f t="shared" si="0"/>
        <v>395523</v>
      </c>
      <c r="U6" s="400">
        <f t="shared" si="0"/>
        <v>404413</v>
      </c>
      <c r="V6" s="400">
        <f t="shared" si="0"/>
        <v>0</v>
      </c>
    </row>
    <row r="7" spans="1:22" ht="12.75">
      <c r="A7" s="375" t="s">
        <v>334</v>
      </c>
      <c r="B7" s="399">
        <f>BevjcsGamesz!E52</f>
        <v>68580</v>
      </c>
      <c r="C7" s="399">
        <f>BevjcsGamesz!H52</f>
        <v>0</v>
      </c>
      <c r="D7" s="399">
        <f>BevjcsGamesz!I52</f>
        <v>0</v>
      </c>
      <c r="E7" s="399">
        <f>BevjcsGamesz!E53</f>
        <v>10650</v>
      </c>
      <c r="F7" s="399">
        <f>BevjcsGamesz!H53</f>
        <v>0</v>
      </c>
      <c r="G7" s="399">
        <f>BevjcsGamesz!I53</f>
        <v>0</v>
      </c>
      <c r="H7" s="399">
        <f>BevjcsGamesz!E54</f>
        <v>35594</v>
      </c>
      <c r="I7" s="399">
        <f>BevjcsGamesz!H54</f>
        <v>0</v>
      </c>
      <c r="J7" s="399">
        <f>BevjcsGamesz!I54</f>
        <v>0</v>
      </c>
      <c r="K7" s="399">
        <f>BevjcsGamesz!E60</f>
        <v>0</v>
      </c>
      <c r="L7" s="399">
        <f>BevjcsGamesz!H60</f>
        <v>0</v>
      </c>
      <c r="M7" s="399">
        <f>BevjcsGamesz!I60</f>
        <v>0</v>
      </c>
      <c r="N7" s="399">
        <f>BevjcsGamesz!E64</f>
        <v>0</v>
      </c>
      <c r="O7" s="399">
        <f>BevjcsGamesz!H64</f>
        <v>0</v>
      </c>
      <c r="P7" s="399">
        <f>BevjcsGamesz!I64</f>
        <v>0</v>
      </c>
      <c r="Q7" s="399">
        <f>BevjcsGamesz!E62</f>
        <v>2286</v>
      </c>
      <c r="R7" s="399">
        <f>BevjcsGamesz!H62</f>
        <v>0</v>
      </c>
      <c r="S7" s="399">
        <f>BevjcsGamesz!I62</f>
        <v>0</v>
      </c>
      <c r="T7" s="400">
        <f aca="true" t="shared" si="1" ref="T7:T17">B7+E7++H7+K7+N7+Q7</f>
        <v>117110</v>
      </c>
      <c r="U7" s="400">
        <f>C7+F7++I7+L7+O7+R7</f>
        <v>0</v>
      </c>
      <c r="V7" s="400">
        <f aca="true" t="shared" si="2" ref="V7:V17">D7+G7++J7+M7+P7+S7</f>
        <v>0</v>
      </c>
    </row>
    <row r="8" spans="1:22" ht="12.75">
      <c r="A8" s="375" t="s">
        <v>753</v>
      </c>
      <c r="B8" s="399">
        <f>BevjcsTerületell!E52</f>
        <v>55219</v>
      </c>
      <c r="C8" s="399">
        <f>BevjcsTerületell!H52</f>
        <v>55219</v>
      </c>
      <c r="D8" s="399"/>
      <c r="E8" s="399">
        <f>BevjcsTerületell!E53</f>
        <v>8681</v>
      </c>
      <c r="F8" s="399">
        <f>BevjcsTerületell!H53</f>
        <v>8681</v>
      </c>
      <c r="G8" s="399"/>
      <c r="H8" s="399">
        <f>BevjcsTerületell!E54</f>
        <v>43548</v>
      </c>
      <c r="I8" s="399">
        <f>BevjcsTerületell!H54</f>
        <v>50673</v>
      </c>
      <c r="J8" s="399"/>
      <c r="K8" s="399"/>
      <c r="L8" s="399"/>
      <c r="M8" s="399"/>
      <c r="N8" s="399"/>
      <c r="O8" s="399"/>
      <c r="P8" s="399"/>
      <c r="Q8" s="399">
        <f>BevjcsTerületell!E62</f>
        <v>2413</v>
      </c>
      <c r="R8" s="399">
        <f>BevjcsTerületell!F62</f>
        <v>2413</v>
      </c>
      <c r="S8" s="399"/>
      <c r="T8" s="400">
        <f t="shared" si="1"/>
        <v>109861</v>
      </c>
      <c r="U8" s="400">
        <f>C8+F8++I8+L8+O8+R8</f>
        <v>116986</v>
      </c>
      <c r="V8" s="400">
        <f t="shared" si="2"/>
        <v>0</v>
      </c>
    </row>
    <row r="9" spans="1:22" ht="12.75">
      <c r="A9" s="375" t="s">
        <v>752</v>
      </c>
      <c r="B9" s="399">
        <f>BevjcsParkfennt!E52</f>
        <v>23318</v>
      </c>
      <c r="C9" s="399">
        <f>BevjcsParkfennt!H52</f>
        <v>0</v>
      </c>
      <c r="D9" s="399"/>
      <c r="E9" s="399">
        <f>BevjcsParkfennt!E53</f>
        <v>3641</v>
      </c>
      <c r="F9" s="399">
        <f>BevjcsParkfennt!H53</f>
        <v>0</v>
      </c>
      <c r="G9" s="399"/>
      <c r="H9" s="399">
        <f>BevjcsParkfennt!E54</f>
        <v>23449</v>
      </c>
      <c r="I9" s="399">
        <f>BevjcsParkfennt!H54</f>
        <v>0</v>
      </c>
      <c r="J9" s="399"/>
      <c r="K9" s="399"/>
      <c r="L9" s="399"/>
      <c r="M9" s="399"/>
      <c r="N9" s="399"/>
      <c r="O9" s="399"/>
      <c r="P9" s="399"/>
      <c r="Q9" s="399">
        <f>BevjcsParkfennt!E62</f>
        <v>2159</v>
      </c>
      <c r="R9" s="399">
        <f>BevjcsParkfennt!F62</f>
        <v>0</v>
      </c>
      <c r="S9" s="399"/>
      <c r="T9" s="400">
        <f t="shared" si="1"/>
        <v>52567</v>
      </c>
      <c r="U9" s="400">
        <f>C9+F9++I9+L9+O9+R9</f>
        <v>0</v>
      </c>
      <c r="V9" s="400">
        <f t="shared" si="2"/>
        <v>0</v>
      </c>
    </row>
    <row r="10" spans="1:22" ht="12.75">
      <c r="A10" s="375" t="s">
        <v>751</v>
      </c>
      <c r="B10" s="399">
        <f>BevjcsKözfoglakoztat!E52</f>
        <v>47224</v>
      </c>
      <c r="C10" s="399">
        <f>BevjcsKözfoglakoztat!H52</f>
        <v>0</v>
      </c>
      <c r="D10" s="399"/>
      <c r="E10" s="399">
        <f>BevjcsKözfoglakoztat!E53</f>
        <v>3660</v>
      </c>
      <c r="F10" s="399">
        <f>BevjcsKözfoglakoztat!H53</f>
        <v>0</v>
      </c>
      <c r="G10" s="399"/>
      <c r="H10" s="399">
        <f>BevjcsKözfoglakoztat!E54</f>
        <v>3694</v>
      </c>
      <c r="I10" s="399">
        <f>BevjcsKözfoglakoztat!H54</f>
        <v>0</v>
      </c>
      <c r="J10" s="399"/>
      <c r="K10" s="399"/>
      <c r="L10" s="399"/>
      <c r="M10" s="399"/>
      <c r="N10" s="399"/>
      <c r="O10" s="399"/>
      <c r="P10" s="399"/>
      <c r="Q10" s="399">
        <f>BevjcsKözfoglakoztat!E62</f>
        <v>0</v>
      </c>
      <c r="R10" s="399"/>
      <c r="S10" s="399"/>
      <c r="T10" s="400">
        <f t="shared" si="1"/>
        <v>54578</v>
      </c>
      <c r="U10" s="400">
        <f>C10+F10++I10+L10+O10+R10</f>
        <v>0</v>
      </c>
      <c r="V10" s="400">
        <f t="shared" si="2"/>
        <v>0</v>
      </c>
    </row>
    <row r="11" spans="1:22" ht="12.75">
      <c r="A11" s="375" t="s">
        <v>438</v>
      </c>
      <c r="B11" s="399">
        <f>BevjcsEPELL!E52</f>
        <v>6251</v>
      </c>
      <c r="C11" s="399">
        <f>BevjcsEPELL!H52</f>
        <v>0</v>
      </c>
      <c r="D11" s="399">
        <f>BevjcsEPELL!I52</f>
        <v>0</v>
      </c>
      <c r="E11" s="399">
        <f>BevjcsEPELL!E53</f>
        <v>992</v>
      </c>
      <c r="F11" s="399">
        <f>BevjcsEPELL!H53</f>
        <v>0</v>
      </c>
      <c r="G11" s="399">
        <f>BevjcsEPELL!I53</f>
        <v>0</v>
      </c>
      <c r="H11" s="399">
        <f>BevjcsEPELL!E54</f>
        <v>28255</v>
      </c>
      <c r="I11" s="399">
        <f>BevjcsEPELL!H54</f>
        <v>0</v>
      </c>
      <c r="J11" s="399">
        <f>BevjcsEPELL!I54</f>
        <v>0</v>
      </c>
      <c r="K11" s="399">
        <f>BevjcsEPELL!E60</f>
        <v>0</v>
      </c>
      <c r="L11" s="399">
        <f>BevjcsEPELL!H60</f>
        <v>0</v>
      </c>
      <c r="M11" s="399">
        <f>BevjcsEPELL!I60</f>
        <v>0</v>
      </c>
      <c r="N11" s="399">
        <f>BevjcsEPELL!E64</f>
        <v>0</v>
      </c>
      <c r="O11" s="399">
        <f>BevjcsEPELL!H64</f>
        <v>0</v>
      </c>
      <c r="P11" s="399">
        <f>BevjcsEPELL!I64</f>
        <v>0</v>
      </c>
      <c r="Q11" s="399">
        <f>BevjcsEPELL!E62</f>
        <v>127</v>
      </c>
      <c r="R11" s="399">
        <f>BevjcsEPELL!H62</f>
        <v>0</v>
      </c>
      <c r="S11" s="399">
        <f>BevjcsEPELL!I62</f>
        <v>0</v>
      </c>
      <c r="T11" s="400">
        <f aca="true" t="shared" si="3" ref="T11:V12">B11+E11++H11+K11+N11+Q11</f>
        <v>35625</v>
      </c>
      <c r="U11" s="400">
        <f t="shared" si="3"/>
        <v>0</v>
      </c>
      <c r="V11" s="400">
        <f t="shared" si="3"/>
        <v>0</v>
      </c>
    </row>
    <row r="12" spans="1:22" ht="12.75">
      <c r="A12" s="375" t="s">
        <v>439</v>
      </c>
      <c r="B12" s="399">
        <f>BevjcsETK!E52</f>
        <v>98517</v>
      </c>
      <c r="C12" s="399">
        <f>BevjcsETK!H52</f>
        <v>0</v>
      </c>
      <c r="D12" s="399">
        <f>BevjcsETK!I52</f>
        <v>0</v>
      </c>
      <c r="E12" s="399">
        <f>BevjcsETK!E53</f>
        <v>15333</v>
      </c>
      <c r="F12" s="399">
        <f>BevjcsETK!H53</f>
        <v>0</v>
      </c>
      <c r="G12" s="399">
        <f>BevjcsETK!I53</f>
        <v>0</v>
      </c>
      <c r="H12" s="399">
        <f>BevjcsETK!E54</f>
        <v>165443</v>
      </c>
      <c r="I12" s="399">
        <f>BevjcsETK!H54</f>
        <v>0</v>
      </c>
      <c r="J12" s="399">
        <f>BevjcsETK!I54</f>
        <v>0</v>
      </c>
      <c r="K12" s="399">
        <f>BevjcsETK!E60</f>
        <v>0</v>
      </c>
      <c r="L12" s="399">
        <f>BevjcsETK!H60</f>
        <v>0</v>
      </c>
      <c r="M12" s="399">
        <f>BevjcsETK!I60</f>
        <v>0</v>
      </c>
      <c r="N12" s="399">
        <f>BevjcsETK!E64</f>
        <v>0</v>
      </c>
      <c r="O12" s="399">
        <f>BevjcsETK!H64</f>
        <v>0</v>
      </c>
      <c r="P12" s="399">
        <f>BevjcsETK!I64</f>
        <v>0</v>
      </c>
      <c r="Q12" s="399">
        <f>BevjcsETK!E62</f>
        <v>5000</v>
      </c>
      <c r="R12" s="399">
        <f>BevjcsETK!H62</f>
        <v>0</v>
      </c>
      <c r="S12" s="399">
        <f>BevjcsETK!I62</f>
        <v>0</v>
      </c>
      <c r="T12" s="400">
        <f t="shared" si="3"/>
        <v>284293</v>
      </c>
      <c r="U12" s="400">
        <f t="shared" si="3"/>
        <v>0</v>
      </c>
      <c r="V12" s="400">
        <f t="shared" si="3"/>
        <v>0</v>
      </c>
    </row>
    <row r="13" spans="1:22" ht="12.75">
      <c r="A13" s="375" t="s">
        <v>457</v>
      </c>
      <c r="B13" s="399">
        <f>BevjcsCSALAD!E52</f>
        <v>50252</v>
      </c>
      <c r="C13" s="399">
        <f>BevjcsCSALAD!H52</f>
        <v>56491</v>
      </c>
      <c r="D13" s="399">
        <f>BevjcsCSALAD!I52</f>
        <v>0</v>
      </c>
      <c r="E13" s="399">
        <f>BevjcsCSALAD!E53</f>
        <v>7822</v>
      </c>
      <c r="F13" s="399">
        <f>BevjcsCSALAD!H53</f>
        <v>8789</v>
      </c>
      <c r="G13" s="399">
        <f>BevjcsCSALAD!I53</f>
        <v>0</v>
      </c>
      <c r="H13" s="399">
        <f>BevjcsCSALAD!E54</f>
        <v>6854</v>
      </c>
      <c r="I13" s="399">
        <f>BevjcsCSALAD!H54</f>
        <v>6854</v>
      </c>
      <c r="J13" s="399">
        <f>BevjcsCSALAD!I54</f>
        <v>0</v>
      </c>
      <c r="K13" s="399">
        <f>BevjcsCSALAD!E60</f>
        <v>0</v>
      </c>
      <c r="L13" s="399"/>
      <c r="M13" s="399"/>
      <c r="N13" s="399">
        <f>BevjcsCSALAD!E64</f>
        <v>0</v>
      </c>
      <c r="O13" s="399"/>
      <c r="P13" s="399"/>
      <c r="Q13" s="399">
        <f>BevjcsCSALAD!E62</f>
        <v>300</v>
      </c>
      <c r="R13" s="399">
        <f>BevjcsCSALAD!H62</f>
        <v>300</v>
      </c>
      <c r="S13" s="399"/>
      <c r="T13" s="400">
        <f t="shared" si="1"/>
        <v>65228</v>
      </c>
      <c r="U13" s="400">
        <f>C13+F13++I13+L13+O13+R13</f>
        <v>72434</v>
      </c>
      <c r="V13" s="400">
        <f t="shared" si="2"/>
        <v>0</v>
      </c>
    </row>
    <row r="14" spans="1:22" ht="12.75">
      <c r="A14" s="375" t="s">
        <v>499</v>
      </c>
      <c r="B14" s="399">
        <f>BevjcsORV!E52</f>
        <v>3913</v>
      </c>
      <c r="C14" s="399"/>
      <c r="D14" s="399"/>
      <c r="E14" s="399">
        <f>BevjcsORV!E53</f>
        <v>607</v>
      </c>
      <c r="F14" s="399"/>
      <c r="G14" s="399"/>
      <c r="H14" s="399">
        <f>BevjcsORV!E54</f>
        <v>21664</v>
      </c>
      <c r="I14" s="399">
        <f>BevjcsORV!H54</f>
        <v>0</v>
      </c>
      <c r="J14" s="399">
        <f>BevjcsORV!I54</f>
        <v>0</v>
      </c>
      <c r="K14" s="399">
        <f>BevjcsORV!E60</f>
        <v>0</v>
      </c>
      <c r="L14" s="399"/>
      <c r="M14" s="399"/>
      <c r="N14" s="399">
        <f>BevjcsORV!E64</f>
        <v>0</v>
      </c>
      <c r="O14" s="399"/>
      <c r="P14" s="399"/>
      <c r="Q14" s="399">
        <f>BevjcsORV!E62</f>
        <v>3302</v>
      </c>
      <c r="R14" s="399">
        <f>BevjcsORV!H62</f>
        <v>0</v>
      </c>
      <c r="S14" s="399"/>
      <c r="T14" s="400">
        <f t="shared" si="1"/>
        <v>29486</v>
      </c>
      <c r="U14" s="400">
        <f>C14+F14++I14+L14+O14+R14</f>
        <v>0</v>
      </c>
      <c r="V14" s="400">
        <f t="shared" si="2"/>
        <v>0</v>
      </c>
    </row>
    <row r="15" spans="1:22" ht="12.75">
      <c r="A15" s="375" t="s">
        <v>509</v>
      </c>
      <c r="B15" s="399">
        <f>BevjcsVédőnők!E52</f>
        <v>51339</v>
      </c>
      <c r="C15" s="399">
        <f>BevjcsVédőnők!H52</f>
        <v>104854</v>
      </c>
      <c r="D15" s="399">
        <f>BevjcsVédőnők!I52</f>
        <v>0</v>
      </c>
      <c r="E15" s="399">
        <f>BevjcsVédőnők!E53</f>
        <v>8055</v>
      </c>
      <c r="F15" s="399">
        <f>BevjcsVédőnők!H53</f>
        <v>20394</v>
      </c>
      <c r="G15" s="399">
        <f>BevjcsVédőnők!I53</f>
        <v>0</v>
      </c>
      <c r="H15" s="399">
        <f>BevjcsVédőnők!E54</f>
        <v>11393</v>
      </c>
      <c r="I15" s="399">
        <f>BevjcsVédőnők!H54</f>
        <v>19630</v>
      </c>
      <c r="J15" s="399">
        <f>BevjcsVédőnők!I54</f>
        <v>0</v>
      </c>
      <c r="K15" s="399">
        <f>BevjcsVédőnők!E60</f>
        <v>0</v>
      </c>
      <c r="L15" s="399">
        <f>BevjcsVédőnők!H60</f>
        <v>0</v>
      </c>
      <c r="M15" s="399">
        <f>BevjcsVédőnők!I60</f>
        <v>0</v>
      </c>
      <c r="N15" s="399">
        <f>BevjcsVédőnők!E64</f>
        <v>0</v>
      </c>
      <c r="O15" s="399">
        <f>BevjcsVédőnők!H64</f>
        <v>0</v>
      </c>
      <c r="P15" s="399">
        <f>BevjcsVédőnők!I64</f>
        <v>0</v>
      </c>
      <c r="Q15" s="399">
        <f>BevjcsVédőnők!E62</f>
        <v>254</v>
      </c>
      <c r="R15" s="399">
        <f>BevjcsVédőnők!H62</f>
        <v>0</v>
      </c>
      <c r="S15" s="399">
        <f>BevjcsVédőnők!I62</f>
        <v>0</v>
      </c>
      <c r="T15" s="400">
        <f t="shared" si="1"/>
        <v>71041</v>
      </c>
      <c r="U15" s="400">
        <f>C15+F15++I15+L15+O15+R15</f>
        <v>144878</v>
      </c>
      <c r="V15" s="400">
        <f t="shared" si="2"/>
        <v>0</v>
      </c>
    </row>
    <row r="16" spans="1:22" ht="12.75">
      <c r="A16" s="375" t="s">
        <v>336</v>
      </c>
      <c r="B16" s="399">
        <f>BevjcsMKMK!E52</f>
        <v>54652</v>
      </c>
      <c r="C16" s="399">
        <f>BevjcsMKMK!H52</f>
        <v>0</v>
      </c>
      <c r="D16" s="399">
        <f>BevjcsMKMK!I52</f>
        <v>0</v>
      </c>
      <c r="E16" s="399">
        <f>BevjcsMKMK!E53</f>
        <v>8619</v>
      </c>
      <c r="F16" s="399">
        <f>BevjcsMKMK!H53</f>
        <v>0</v>
      </c>
      <c r="G16" s="399">
        <f>BevjcsMKMK!I53</f>
        <v>0</v>
      </c>
      <c r="H16" s="399">
        <f>BevjcsMKMK!E54</f>
        <v>47178</v>
      </c>
      <c r="I16" s="399">
        <f>BevjcsMKMK!H54</f>
        <v>0</v>
      </c>
      <c r="J16" s="399">
        <f>BevjcsMKMK!I54</f>
        <v>0</v>
      </c>
      <c r="K16" s="399">
        <f>BevjcsMKMK!E60</f>
        <v>0</v>
      </c>
      <c r="L16" s="399">
        <f>BevjcsMKMK!H60</f>
        <v>0</v>
      </c>
      <c r="M16" s="399">
        <f>BevjcsMKMK!I60</f>
        <v>0</v>
      </c>
      <c r="N16" s="399">
        <f>BevjcsMKMK!E64</f>
        <v>0</v>
      </c>
      <c r="O16" s="399">
        <f>BevjcsMKMK!H64</f>
        <v>0</v>
      </c>
      <c r="P16" s="399">
        <f>BevjcsMKMK!I64</f>
        <v>0</v>
      </c>
      <c r="Q16" s="399">
        <f>BevjcsMKMK!E62</f>
        <v>11162</v>
      </c>
      <c r="R16" s="399">
        <f>BevjcsMKMK!H62</f>
        <v>0</v>
      </c>
      <c r="S16" s="399">
        <f>BevjcsMKMK!I62</f>
        <v>0</v>
      </c>
      <c r="T16" s="400">
        <f t="shared" si="1"/>
        <v>121611</v>
      </c>
      <c r="U16" s="400">
        <f>C16+F16++I16+L16+O16+R16</f>
        <v>0</v>
      </c>
      <c r="V16" s="400">
        <f t="shared" si="2"/>
        <v>0</v>
      </c>
    </row>
    <row r="17" spans="1:22" ht="12.75">
      <c r="A17" s="375" t="s">
        <v>337</v>
      </c>
      <c r="B17" s="399">
        <f>BevjcsMIKT!E52</f>
        <v>51508</v>
      </c>
      <c r="C17" s="399">
        <f>BevjcsMIKT!H52</f>
        <v>0</v>
      </c>
      <c r="D17" s="399">
        <f>BevjcsMIKT!I52</f>
        <v>0</v>
      </c>
      <c r="E17" s="399">
        <f>BevjcsMIKT!E53</f>
        <v>8122</v>
      </c>
      <c r="F17" s="399">
        <f>BevjcsMIKT!H53</f>
        <v>0</v>
      </c>
      <c r="G17" s="399">
        <f>BevjcsMIKT!I53</f>
        <v>0</v>
      </c>
      <c r="H17" s="399">
        <f>BevjcsMIKT!E54</f>
        <v>14819</v>
      </c>
      <c r="I17" s="399">
        <f>BevjcsMIKT!H54</f>
        <v>0</v>
      </c>
      <c r="J17" s="399">
        <f>BevjcsMIKT!I54</f>
        <v>0</v>
      </c>
      <c r="K17" s="399">
        <f>BevjcsMIKT!E60</f>
        <v>0</v>
      </c>
      <c r="L17" s="399">
        <f>BevjcsMIKT!H60</f>
        <v>0</v>
      </c>
      <c r="M17" s="399">
        <f>BevjcsMIKT!I60</f>
        <v>0</v>
      </c>
      <c r="N17" s="399">
        <f>BevjcsMIKT!E64</f>
        <v>0</v>
      </c>
      <c r="O17" s="399">
        <f>BevjcsMIKT!H64</f>
        <v>0</v>
      </c>
      <c r="P17" s="399">
        <f>BevjcsMIKT!I64</f>
        <v>0</v>
      </c>
      <c r="Q17" s="399">
        <f>BevjcsMIKT!E62</f>
        <v>515</v>
      </c>
      <c r="R17" s="399">
        <f>BevjcsMIKT!H62</f>
        <v>0</v>
      </c>
      <c r="S17" s="399">
        <f>BevjcsMIKT!I62</f>
        <v>0</v>
      </c>
      <c r="T17" s="400">
        <f t="shared" si="1"/>
        <v>74964</v>
      </c>
      <c r="U17" s="400">
        <f>C17+F17++I17+L17+O17+R17</f>
        <v>0</v>
      </c>
      <c r="V17" s="400">
        <f t="shared" si="2"/>
        <v>0</v>
      </c>
    </row>
    <row r="19" spans="1:22" ht="12.75">
      <c r="A19" s="375" t="s">
        <v>338</v>
      </c>
      <c r="B19" s="399">
        <f aca="true" t="shared" si="4" ref="B19:V19">SUM(B5:B17)</f>
        <v>897759</v>
      </c>
      <c r="C19" s="399">
        <f t="shared" si="4"/>
        <v>603743</v>
      </c>
      <c r="D19" s="399">
        <f t="shared" si="4"/>
        <v>0</v>
      </c>
      <c r="E19" s="399">
        <f t="shared" si="4"/>
        <v>137681</v>
      </c>
      <c r="F19" s="399">
        <f t="shared" si="4"/>
        <v>99391</v>
      </c>
      <c r="G19" s="399">
        <f t="shared" si="4"/>
        <v>0</v>
      </c>
      <c r="H19" s="399">
        <f t="shared" si="4"/>
        <v>436601</v>
      </c>
      <c r="I19" s="399">
        <f t="shared" si="4"/>
        <v>111867</v>
      </c>
      <c r="J19" s="399">
        <f t="shared" si="4"/>
        <v>0</v>
      </c>
      <c r="K19" s="399">
        <f t="shared" si="4"/>
        <v>0</v>
      </c>
      <c r="L19" s="399">
        <f t="shared" si="4"/>
        <v>0</v>
      </c>
      <c r="M19" s="399">
        <f t="shared" si="4"/>
        <v>0</v>
      </c>
      <c r="N19" s="399">
        <f t="shared" si="4"/>
        <v>0</v>
      </c>
      <c r="O19" s="399">
        <f t="shared" si="4"/>
        <v>0</v>
      </c>
      <c r="P19" s="399">
        <f t="shared" si="4"/>
        <v>0</v>
      </c>
      <c r="Q19" s="399">
        <f t="shared" si="4"/>
        <v>33468</v>
      </c>
      <c r="R19" s="399">
        <f t="shared" si="4"/>
        <v>17553</v>
      </c>
      <c r="S19" s="399">
        <f t="shared" si="4"/>
        <v>0</v>
      </c>
      <c r="T19" s="399">
        <f t="shared" si="4"/>
        <v>1505509</v>
      </c>
      <c r="U19" s="399">
        <f t="shared" si="4"/>
        <v>832554</v>
      </c>
      <c r="V19" s="399">
        <f t="shared" si="4"/>
        <v>0</v>
      </c>
    </row>
    <row r="20" spans="1:20" ht="12.75">
      <c r="A20" s="375"/>
      <c r="B20" s="399"/>
      <c r="C20" s="399"/>
      <c r="D20" s="399"/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414"/>
      <c r="S20" s="414"/>
      <c r="T20" s="400"/>
    </row>
    <row r="21" spans="1:22" ht="12.75">
      <c r="A21" s="375" t="s">
        <v>505</v>
      </c>
      <c r="B21" s="399">
        <f>BevjcsPOLGHIV!E52</f>
        <v>244497</v>
      </c>
      <c r="C21" s="399">
        <f>BevjcsPOLGHIV!H52</f>
        <v>0</v>
      </c>
      <c r="D21" s="399">
        <f>BevjcsPOLGHIV!I52</f>
        <v>0</v>
      </c>
      <c r="E21" s="399">
        <f>BevjcsPOLGHIV!E53</f>
        <v>37534</v>
      </c>
      <c r="F21" s="399">
        <f>BevjcsPOLGHIV!H53</f>
        <v>0</v>
      </c>
      <c r="G21" s="399">
        <f>BevjcsPOLGHIV!I53</f>
        <v>0</v>
      </c>
      <c r="H21" s="399">
        <f>BevjcsPOLGHIV!E54</f>
        <v>63411</v>
      </c>
      <c r="I21" s="399">
        <f>BevjcsPOLGHIV!H54</f>
        <v>0</v>
      </c>
      <c r="J21" s="399">
        <f>BevjcsPOLGHIV!I54</f>
        <v>0</v>
      </c>
      <c r="K21" s="399">
        <f>BevjcsPOLGHIV!E59</f>
        <v>0</v>
      </c>
      <c r="L21" s="399">
        <f>BevjcsPOLGHIV!H59</f>
        <v>0</v>
      </c>
      <c r="M21" s="399">
        <f>BevjcsPOLGHIV!I59</f>
        <v>0</v>
      </c>
      <c r="N21" s="399"/>
      <c r="O21" s="399"/>
      <c r="P21" s="399"/>
      <c r="Q21" s="399">
        <f>BevjcsPOLGHIV!E62+BevjcsPOLGHIV!E63</f>
        <v>3000</v>
      </c>
      <c r="R21" s="399">
        <f>BevjcsPOLGHIV!H62+BevjcsPOLGHIV!H63</f>
        <v>0</v>
      </c>
      <c r="S21" s="399"/>
      <c r="T21" s="400">
        <f aca="true" t="shared" si="5" ref="T21:V23">B21+E21++H21+K21+N21+Q21</f>
        <v>348442</v>
      </c>
      <c r="U21" s="400">
        <f t="shared" si="5"/>
        <v>0</v>
      </c>
      <c r="V21" s="400">
        <f t="shared" si="5"/>
        <v>0</v>
      </c>
    </row>
    <row r="22" spans="1:22" ht="12.75">
      <c r="A22" s="375" t="s">
        <v>297</v>
      </c>
      <c r="B22" s="399">
        <f>BevjcsSzoco!E52</f>
        <v>277452</v>
      </c>
      <c r="C22" s="399">
        <f>BevjcsSzoco!H52</f>
        <v>296046</v>
      </c>
      <c r="D22" s="399">
        <f>BevjcsSzoco!I52</f>
        <v>0</v>
      </c>
      <c r="E22" s="399">
        <f>BevjcsSzoco!E53</f>
        <v>44616</v>
      </c>
      <c r="F22" s="399">
        <f>BevjcsSzoco!H53</f>
        <v>47551</v>
      </c>
      <c r="G22" s="399">
        <f>BevjcsSzoco!I53</f>
        <v>0</v>
      </c>
      <c r="H22" s="399">
        <f>BevjcsSzoco!E54</f>
        <v>186976</v>
      </c>
      <c r="I22" s="399">
        <f>BevjcsSzoco!H54</f>
        <v>188976</v>
      </c>
      <c r="J22" s="399">
        <f>BevjcsSzoco!I54</f>
        <v>0</v>
      </c>
      <c r="K22" s="399">
        <f>BevjcsSzoco!E56</f>
        <v>6800</v>
      </c>
      <c r="L22" s="399">
        <f>BevjcsSzoco!H56</f>
        <v>6800</v>
      </c>
      <c r="M22" s="399">
        <f>BevjcsSzoco!I60</f>
        <v>0</v>
      </c>
      <c r="N22" s="399">
        <f>BevjcsSzoco!E64</f>
        <v>0</v>
      </c>
      <c r="O22" s="399">
        <f>BevjcsSzoco!H64</f>
        <v>0</v>
      </c>
      <c r="P22" s="399">
        <f>BevjcsSzoco!I64</f>
        <v>0</v>
      </c>
      <c r="Q22" s="399">
        <f>BevjcsSzoco!E62</f>
        <v>4270</v>
      </c>
      <c r="R22" s="399">
        <f>BevjcsSzoco!H62</f>
        <v>4270</v>
      </c>
      <c r="S22" s="399">
        <f>BevjcsSzoco!I62</f>
        <v>0</v>
      </c>
      <c r="T22" s="400">
        <f t="shared" si="5"/>
        <v>520114</v>
      </c>
      <c r="U22" s="400">
        <f t="shared" si="5"/>
        <v>543643</v>
      </c>
      <c r="V22" s="400">
        <f t="shared" si="5"/>
        <v>0</v>
      </c>
    </row>
    <row r="23" spans="1:22" ht="12.75">
      <c r="A23" s="375" t="s">
        <v>343</v>
      </c>
      <c r="B23" s="399"/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400">
        <f t="shared" si="5"/>
        <v>0</v>
      </c>
      <c r="U23" s="400">
        <f t="shared" si="5"/>
        <v>0</v>
      </c>
      <c r="V23" s="400">
        <f t="shared" si="5"/>
        <v>0</v>
      </c>
    </row>
    <row r="24" spans="1:30" ht="13.5" thickBot="1">
      <c r="A24" s="401" t="s">
        <v>344</v>
      </c>
      <c r="B24" s="402">
        <f aca="true" t="shared" si="6" ref="B24:V24">SUM(B19:B23)</f>
        <v>1419708</v>
      </c>
      <c r="C24" s="402">
        <f t="shared" si="6"/>
        <v>899789</v>
      </c>
      <c r="D24" s="402">
        <f t="shared" si="6"/>
        <v>0</v>
      </c>
      <c r="E24" s="402">
        <f t="shared" si="6"/>
        <v>219831</v>
      </c>
      <c r="F24" s="402">
        <f t="shared" si="6"/>
        <v>146942</v>
      </c>
      <c r="G24" s="402">
        <f t="shared" si="6"/>
        <v>0</v>
      </c>
      <c r="H24" s="402">
        <f t="shared" si="6"/>
        <v>686988</v>
      </c>
      <c r="I24" s="402">
        <f t="shared" si="6"/>
        <v>300843</v>
      </c>
      <c r="J24" s="402">
        <f t="shared" si="6"/>
        <v>0</v>
      </c>
      <c r="K24" s="402">
        <f t="shared" si="6"/>
        <v>6800</v>
      </c>
      <c r="L24" s="402">
        <f t="shared" si="6"/>
        <v>6800</v>
      </c>
      <c r="M24" s="402">
        <f t="shared" si="6"/>
        <v>0</v>
      </c>
      <c r="N24" s="402">
        <f t="shared" si="6"/>
        <v>0</v>
      </c>
      <c r="O24" s="402">
        <f t="shared" si="6"/>
        <v>0</v>
      </c>
      <c r="P24" s="402">
        <f t="shared" si="6"/>
        <v>0</v>
      </c>
      <c r="Q24" s="402">
        <f t="shared" si="6"/>
        <v>40738</v>
      </c>
      <c r="R24" s="402">
        <f t="shared" si="6"/>
        <v>21823</v>
      </c>
      <c r="S24" s="402">
        <f t="shared" si="6"/>
        <v>0</v>
      </c>
      <c r="T24" s="402">
        <f t="shared" si="6"/>
        <v>2374065</v>
      </c>
      <c r="U24" s="402">
        <f t="shared" si="6"/>
        <v>1376197</v>
      </c>
      <c r="V24" s="402">
        <f t="shared" si="6"/>
        <v>0</v>
      </c>
      <c r="W24" s="415"/>
      <c r="X24" s="415"/>
      <c r="Y24" s="415"/>
      <c r="Z24" s="415"/>
      <c r="AA24" s="415"/>
      <c r="AB24" s="415"/>
      <c r="AC24" s="415"/>
      <c r="AD24" s="415"/>
    </row>
    <row r="27" spans="1:20" ht="38.25">
      <c r="A27" s="399"/>
      <c r="B27" s="416" t="s">
        <v>462</v>
      </c>
      <c r="C27" s="416"/>
      <c r="D27" s="416"/>
      <c r="E27" s="416" t="s">
        <v>463</v>
      </c>
      <c r="F27" s="416"/>
      <c r="G27" s="416"/>
      <c r="H27" s="416" t="s">
        <v>464</v>
      </c>
      <c r="I27" s="416"/>
      <c r="J27" s="416"/>
      <c r="K27" s="416" t="s">
        <v>546</v>
      </c>
      <c r="L27" s="416"/>
      <c r="M27" s="416"/>
      <c r="N27" s="416" t="s">
        <v>465</v>
      </c>
      <c r="O27" s="416"/>
      <c r="P27" s="416"/>
      <c r="Q27" s="416" t="s">
        <v>466</v>
      </c>
      <c r="R27" s="416"/>
      <c r="S27" s="416"/>
      <c r="T27" s="416" t="s">
        <v>467</v>
      </c>
    </row>
    <row r="28" spans="1:22" ht="12.75">
      <c r="A28" s="417"/>
      <c r="B28" s="407"/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407"/>
      <c r="Q28" s="407"/>
      <c r="R28" s="407"/>
      <c r="S28" s="407"/>
      <c r="T28" s="400"/>
      <c r="U28" s="400"/>
      <c r="V28" s="400"/>
    </row>
    <row r="30" spans="2:22" ht="12.75">
      <c r="B30" s="387">
        <f aca="true" t="shared" si="7" ref="B30:V30">B24+B28</f>
        <v>1419708</v>
      </c>
      <c r="C30" s="387">
        <f t="shared" si="7"/>
        <v>899789</v>
      </c>
      <c r="D30" s="387">
        <f t="shared" si="7"/>
        <v>0</v>
      </c>
      <c r="E30" s="387">
        <f t="shared" si="7"/>
        <v>219831</v>
      </c>
      <c r="F30" s="387">
        <f t="shared" si="7"/>
        <v>146942</v>
      </c>
      <c r="G30" s="387">
        <f t="shared" si="7"/>
        <v>0</v>
      </c>
      <c r="H30" s="387">
        <f t="shared" si="7"/>
        <v>686988</v>
      </c>
      <c r="I30" s="387">
        <f t="shared" si="7"/>
        <v>300843</v>
      </c>
      <c r="J30" s="387">
        <f t="shared" si="7"/>
        <v>0</v>
      </c>
      <c r="K30" s="387">
        <f t="shared" si="7"/>
        <v>6800</v>
      </c>
      <c r="L30" s="387">
        <f t="shared" si="7"/>
        <v>6800</v>
      </c>
      <c r="M30" s="387">
        <f t="shared" si="7"/>
        <v>0</v>
      </c>
      <c r="N30" s="387">
        <f t="shared" si="7"/>
        <v>0</v>
      </c>
      <c r="O30" s="387">
        <f t="shared" si="7"/>
        <v>0</v>
      </c>
      <c r="P30" s="387">
        <f t="shared" si="7"/>
        <v>0</v>
      </c>
      <c r="Q30" s="387">
        <f t="shared" si="7"/>
        <v>40738</v>
      </c>
      <c r="R30" s="387">
        <f t="shared" si="7"/>
        <v>21823</v>
      </c>
      <c r="S30" s="387">
        <f t="shared" si="7"/>
        <v>0</v>
      </c>
      <c r="T30" s="387">
        <f t="shared" si="7"/>
        <v>2374065</v>
      </c>
      <c r="U30" s="387">
        <f t="shared" si="7"/>
        <v>1376197</v>
      </c>
      <c r="V30" s="387">
        <f t="shared" si="7"/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2" horizontalDpi="120" verticalDpi="12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B1">
      <selection activeCell="B1" sqref="A1:IV16384"/>
    </sheetView>
  </sheetViews>
  <sheetFormatPr defaultColWidth="8.00390625" defaultRowHeight="12.75"/>
  <cols>
    <col min="1" max="1" width="9.8515625" style="1285" customWidth="1"/>
    <col min="2" max="2" width="8.57421875" style="1196" customWidth="1"/>
    <col min="3" max="3" width="51.28125" style="1196" customWidth="1"/>
    <col min="4" max="4" width="10.140625" style="1196" customWidth="1"/>
    <col min="5" max="5" width="10.57421875" style="1196" customWidth="1"/>
    <col min="6" max="6" width="10.7109375" style="1196" customWidth="1"/>
    <col min="7" max="7" width="11.8515625" style="1196" customWidth="1"/>
    <col min="8" max="8" width="9.421875" style="1196" hidden="1" customWidth="1"/>
    <col min="9" max="10" width="8.00390625" style="1196" hidden="1" customWidth="1"/>
    <col min="11" max="11" width="9.28125" style="1196" customWidth="1"/>
    <col min="12" max="12" width="8.57421875" style="1196" customWidth="1"/>
    <col min="13" max="13" width="10.140625" style="1196" customWidth="1"/>
    <col min="14" max="14" width="9.8515625" style="1196" customWidth="1"/>
    <col min="15" max="16384" width="8.00390625" style="1196" customWidth="1"/>
  </cols>
  <sheetData>
    <row r="1" spans="1:7" s="1176" customFormat="1" ht="16.5" customHeight="1" thickBot="1">
      <c r="A1" s="987" t="s">
        <v>107</v>
      </c>
      <c r="D1" s="1177"/>
      <c r="F1" s="986" t="s">
        <v>108</v>
      </c>
      <c r="G1" s="986"/>
    </row>
    <row r="2" spans="1:4" s="1182" customFormat="1" ht="15.75">
      <c r="A2" s="1178" t="s">
        <v>109</v>
      </c>
      <c r="B2" s="1179"/>
      <c r="C2" s="1180" t="s">
        <v>247</v>
      </c>
      <c r="D2" s="1181" t="s">
        <v>110</v>
      </c>
    </row>
    <row r="3" spans="1:4" s="1182" customFormat="1" ht="16.5" thickBot="1">
      <c r="A3" s="1183" t="s">
        <v>111</v>
      </c>
      <c r="B3" s="1184"/>
      <c r="C3" s="1185" t="s">
        <v>112</v>
      </c>
      <c r="D3" s="1186"/>
    </row>
    <row r="4" s="1187" customFormat="1" ht="17.25" customHeight="1" thickBot="1">
      <c r="D4" s="1188" t="s">
        <v>113</v>
      </c>
    </row>
    <row r="5" spans="1:12" ht="63">
      <c r="A5" s="1189" t="s">
        <v>114</v>
      </c>
      <c r="B5" s="1190" t="s">
        <v>115</v>
      </c>
      <c r="C5" s="1191" t="s">
        <v>116</v>
      </c>
      <c r="D5" s="2299" t="s">
        <v>933</v>
      </c>
      <c r="E5" s="1195" t="s">
        <v>1049</v>
      </c>
      <c r="F5" s="1189" t="s">
        <v>564</v>
      </c>
      <c r="G5" s="1195" t="s">
        <v>646</v>
      </c>
      <c r="H5" s="1194" t="s">
        <v>390</v>
      </c>
      <c r="I5" s="1195" t="s">
        <v>647</v>
      </c>
      <c r="K5" s="1189" t="s">
        <v>47</v>
      </c>
      <c r="L5" s="1195" t="s">
        <v>48</v>
      </c>
    </row>
    <row r="6" spans="1:12" ht="16.5" thickBot="1">
      <c r="A6" s="1197" t="s">
        <v>117</v>
      </c>
      <c r="B6" s="1198"/>
      <c r="C6" s="1199"/>
      <c r="D6" s="1200"/>
      <c r="E6" s="1201"/>
      <c r="F6" s="1202"/>
      <c r="G6" s="1201"/>
      <c r="H6" s="1202"/>
      <c r="I6" s="1201"/>
      <c r="K6" s="1202"/>
      <c r="L6" s="1201"/>
    </row>
    <row r="7" spans="1:12" s="1208" customFormat="1" ht="16.5" thickBot="1">
      <c r="A7" s="1203">
        <v>1</v>
      </c>
      <c r="B7" s="1204">
        <v>2</v>
      </c>
      <c r="C7" s="1204">
        <v>3</v>
      </c>
      <c r="D7" s="1205">
        <v>4</v>
      </c>
      <c r="E7" s="1206"/>
      <c r="F7" s="1207"/>
      <c r="G7" s="1206"/>
      <c r="H7" s="1207"/>
      <c r="I7" s="1206"/>
      <c r="K7" s="1207"/>
      <c r="L7" s="1206"/>
    </row>
    <row r="8" spans="1:12" s="1208" customFormat="1" ht="15.75">
      <c r="A8" s="1209"/>
      <c r="B8" s="1210"/>
      <c r="C8" s="1210" t="s">
        <v>118</v>
      </c>
      <c r="D8" s="1211"/>
      <c r="E8" s="1212"/>
      <c r="F8" s="1213"/>
      <c r="G8" s="1212"/>
      <c r="H8" s="1213"/>
      <c r="I8" s="2168"/>
      <c r="K8" s="1213"/>
      <c r="L8" s="1212"/>
    </row>
    <row r="9" spans="1:12" s="1219" customFormat="1" ht="15">
      <c r="A9" s="1214">
        <v>1</v>
      </c>
      <c r="B9" s="1215"/>
      <c r="C9" s="1046" t="s">
        <v>649</v>
      </c>
      <c r="D9" s="1216"/>
      <c r="E9" s="1217"/>
      <c r="F9" s="1218"/>
      <c r="G9" s="1217"/>
      <c r="H9" s="1218"/>
      <c r="I9" s="1326"/>
      <c r="K9" s="1218"/>
      <c r="L9" s="1217"/>
    </row>
    <row r="10" spans="1:12" s="1219" customFormat="1" ht="15">
      <c r="A10" s="1214"/>
      <c r="B10" s="1215">
        <v>1</v>
      </c>
      <c r="C10" s="1040" t="s">
        <v>686</v>
      </c>
      <c r="D10" s="1047">
        <f>'[9]Városüz.+Ig'!E10+'[9]Támogatások'!E10+'[9]Egyébműk'!E10+'[9]Finanszírozás'!E10</f>
        <v>0</v>
      </c>
      <c r="E10" s="1220">
        <f>'[9]Városüz.+Ig'!F10+'[9]Támogatások'!F10+'[9]Egyébműk'!F10+'[9]Finanszírozás'!F10</f>
        <v>0</v>
      </c>
      <c r="F10" s="1221">
        <f>'[9]Városüz.+Ig'!G10+'[9]Támogatások'!G10+'[9]Egyébműk'!G10+'[9]Finanszírozás'!G10</f>
        <v>0</v>
      </c>
      <c r="G10" s="1220">
        <f aca="true" t="shared" si="0" ref="G10:G28">SUM(E10:F10)</f>
        <v>0</v>
      </c>
      <c r="H10" s="1222">
        <f>'[9]Városüz.+Ig'!I10+'[9]Támogatások'!I10+'[9]Egyébműk'!I10+'[9]Finanszírozás'!I10</f>
        <v>0</v>
      </c>
      <c r="I10" s="1553"/>
      <c r="K10" s="1218"/>
      <c r="L10" s="1217"/>
    </row>
    <row r="11" spans="1:12" s="1219" customFormat="1" ht="15">
      <c r="A11" s="1214"/>
      <c r="B11" s="1215">
        <v>2</v>
      </c>
      <c r="C11" s="1040" t="s">
        <v>695</v>
      </c>
      <c r="D11" s="1047">
        <f>'[9]Városüz.+Ig'!E15+'[9]Támogatások'!E12+'[9]Egyébműk'!E14+'[9]Finanszírozás'!E12</f>
        <v>136240</v>
      </c>
      <c r="E11" s="1220">
        <f>'[9]Városüz.+Ig'!F15+'[9]Támogatások'!F12+'[9]Egyébműk'!F14+'[9]Finanszírozás'!F12</f>
        <v>136240</v>
      </c>
      <c r="F11" s="1221">
        <f>'[9]Városüz.+Ig'!G15+'[9]Támogatások'!G12+'[9]Egyébműk'!G14+'[9]Finanszírozás'!G12</f>
        <v>250</v>
      </c>
      <c r="G11" s="1220">
        <f t="shared" si="0"/>
        <v>136490</v>
      </c>
      <c r="H11" s="1222">
        <f>'[9]Városüz.+Ig'!I15+'[9]Támogatások'!I12+'[9]Egyébműk'!I14+'[9]Finanszírozás'!I12</f>
        <v>0</v>
      </c>
      <c r="I11" s="1553">
        <f>H11/G11</f>
        <v>0</v>
      </c>
      <c r="K11" s="1047">
        <f>'[9]Városüz.+Ig'!K15+'[9]Támogatások'!K12+'[9]Egyébműk'!K14+'[9]Finanszírozás'!K12</f>
        <v>0</v>
      </c>
      <c r="L11" s="1047">
        <f>'[9]Városüz.+Ig'!L15+'[9]Támogatások'!L12+'[9]Egyébműk'!L14+'[9]Finanszírozás'!L12</f>
        <v>0</v>
      </c>
    </row>
    <row r="12" spans="1:12" s="1219" customFormat="1" ht="15">
      <c r="A12" s="1214"/>
      <c r="B12" s="1215">
        <v>3</v>
      </c>
      <c r="C12" s="1040" t="s">
        <v>653</v>
      </c>
      <c r="D12" s="1047">
        <f>'[9]Városüz.+Ig'!E21+'[9]Támogatások'!E15+'[9]Egyébműk'!E22+'[9]Finanszírozás'!E16</f>
        <v>46082</v>
      </c>
      <c r="E12" s="1221">
        <f>'[9]Városüz.+Ig'!F21+'[9]Támogatások'!F15+'[9]Egyébműk'!F22+'[9]Finanszírozás'!F16</f>
        <v>46082</v>
      </c>
      <c r="F12" s="1221">
        <f>'[9]Városüz.+Ig'!G21+'[9]Támogatások'!G15+'[9]Egyébműk'!G22+'[9]Finanszírozás'!G16</f>
        <v>0</v>
      </c>
      <c r="G12" s="1220">
        <f t="shared" si="0"/>
        <v>46082</v>
      </c>
      <c r="H12" s="1222">
        <f>'[9]Városüz.+Ig'!I21+'[9]Támogatások'!I15+'[9]Egyébműk'!I22+'[9]Finanszírozás'!I16</f>
        <v>0</v>
      </c>
      <c r="I12" s="1553">
        <f>H12/G12</f>
        <v>0</v>
      </c>
      <c r="K12" s="1047">
        <f>'[9]Városüz.+Ig'!K21+'[9]Támogatások'!K15+'[9]Egyébműk'!K22+'[9]Finanszírozás'!K16</f>
        <v>0</v>
      </c>
      <c r="L12" s="1047">
        <f>'[9]Városüz.+Ig'!L21+'[9]Támogatások'!L15+'[9]Egyébműk'!L22+'[9]Finanszírozás'!L16</f>
        <v>0</v>
      </c>
    </row>
    <row r="13" spans="1:12" s="1219" customFormat="1" ht="15">
      <c r="A13" s="1214"/>
      <c r="B13" s="1215">
        <v>4</v>
      </c>
      <c r="C13" s="1040" t="s">
        <v>655</v>
      </c>
      <c r="D13" s="1047">
        <f>'[9]Városüz.+Ig'!E29+'[9]Támogatások'!E18+'[9]Egyébműk'!E30+'[9]Finanszírozás'!E19</f>
        <v>300</v>
      </c>
      <c r="E13" s="1220">
        <f>'[9]Városüz.+Ig'!F29+'[9]Támogatások'!F18+'[9]Egyébműk'!F30+'[9]Finanszírozás'!F19</f>
        <v>300</v>
      </c>
      <c r="F13" s="1221">
        <f>'[9]Városüz.+Ig'!G29+'[9]Támogatások'!G18+'[9]Egyébműk'!G30+'[9]Finanszírozás'!G19</f>
        <v>0</v>
      </c>
      <c r="G13" s="1220">
        <f t="shared" si="0"/>
        <v>300</v>
      </c>
      <c r="H13" s="1222">
        <f>'[9]Városüz.+Ig'!I29+'[9]Támogatások'!I18+'[9]Egyébműk'!I30+'[9]Finanszírozás'!I19</f>
        <v>0</v>
      </c>
      <c r="I13" s="1553"/>
      <c r="K13" s="1218"/>
      <c r="L13" s="1217"/>
    </row>
    <row r="14" spans="1:12" s="1219" customFormat="1" ht="15">
      <c r="A14" s="1214"/>
      <c r="B14" s="1215">
        <v>6</v>
      </c>
      <c r="C14" s="1040" t="s">
        <v>683</v>
      </c>
      <c r="D14" s="1047">
        <f>'[9]Városüz.+Ig'!E35+'[9]Támogatások'!E19+'[9]Egyébműk'!E34+'[9]Finanszírozás'!E22</f>
        <v>0</v>
      </c>
      <c r="E14" s="1221">
        <f>'[9]Városüz.+Ig'!F35+'[9]Támogatások'!F19+'[9]Egyébműk'!F34+'[9]Finanszírozás'!F22</f>
        <v>0</v>
      </c>
      <c r="F14" s="1221">
        <f>'[9]Városüz.+Ig'!G35+'[9]Támogatások'!G19+'[9]Egyébműk'!G34+'[9]Finanszírozás'!G22</f>
        <v>0</v>
      </c>
      <c r="G14" s="1220">
        <f t="shared" si="0"/>
        <v>0</v>
      </c>
      <c r="H14" s="1222">
        <f>'[9]Városüz.+Ig'!I35+'[9]Támogatások'!I19+'[9]Egyébműk'!I34+'[9]Finanszírozás'!I22</f>
        <v>0</v>
      </c>
      <c r="I14" s="1553"/>
      <c r="K14" s="1218"/>
      <c r="L14" s="1217"/>
    </row>
    <row r="15" spans="1:12" s="1219" customFormat="1" ht="15">
      <c r="A15" s="1214"/>
      <c r="B15" s="1215"/>
      <c r="C15" s="1046" t="s">
        <v>658</v>
      </c>
      <c r="D15" s="1047">
        <f>SUM(D10:D14)</f>
        <v>182622</v>
      </c>
      <c r="E15" s="1220">
        <f>SUM(E10:E14)</f>
        <v>182622</v>
      </c>
      <c r="F15" s="1221">
        <f>SUM(F10:F14)</f>
        <v>250</v>
      </c>
      <c r="G15" s="1220">
        <f t="shared" si="0"/>
        <v>182872</v>
      </c>
      <c r="H15" s="1222">
        <f>SUM(H10:H14)</f>
        <v>0</v>
      </c>
      <c r="I15" s="1553">
        <f>H15/G15</f>
        <v>0</v>
      </c>
      <c r="K15" s="1047">
        <f>SUM(K10:K14)</f>
        <v>0</v>
      </c>
      <c r="L15" s="1047">
        <f>SUM(L10:L14)</f>
        <v>0</v>
      </c>
    </row>
    <row r="16" spans="1:12" s="1219" customFormat="1" ht="15.75" thickBot="1">
      <c r="A16" s="1224"/>
      <c r="B16" s="1225">
        <v>7</v>
      </c>
      <c r="C16" s="1073" t="s">
        <v>660</v>
      </c>
      <c r="D16" s="1226">
        <f>'[9]Városüz.+Ig'!E39+'[9]Támogatások'!E22+'[9]Egyébműk'!E38+'[9]Finanszírozás'!E25</f>
        <v>0</v>
      </c>
      <c r="E16" s="1201">
        <f>'[9]Városüz.+Ig'!F39+'[9]Támogatások'!F22+'[9]Egyébműk'!F38+'[9]Finanszírozás'!F25</f>
        <v>0</v>
      </c>
      <c r="F16" s="1201">
        <f>'[9]Városüz.+Ig'!G39+'[9]Támogatások'!G22+'[9]Egyébműk'!G38+'[9]Finanszírozás'!G25</f>
        <v>0</v>
      </c>
      <c r="G16" s="1201">
        <f t="shared" si="0"/>
        <v>0</v>
      </c>
      <c r="H16" s="1202">
        <f>'[9]Városüz.+Ig'!I39+'[9]Támogatások'!I22+'[9]Egyébműk'!I38+'[9]Finanszírozás'!I25</f>
        <v>0</v>
      </c>
      <c r="I16" s="2104"/>
      <c r="K16" s="2024"/>
      <c r="L16" s="2025"/>
    </row>
    <row r="17" spans="1:12" s="1219" customFormat="1" ht="15.75" thickBot="1">
      <c r="A17" s="1228"/>
      <c r="B17" s="1229"/>
      <c r="C17" s="1057" t="s">
        <v>119</v>
      </c>
      <c r="D17" s="1058">
        <f>SUM(D15:D16)</f>
        <v>182622</v>
      </c>
      <c r="E17" s="1230">
        <f>SUM(E15:E16)</f>
        <v>182622</v>
      </c>
      <c r="F17" s="1231">
        <f>SUM(F15:F16)</f>
        <v>250</v>
      </c>
      <c r="G17" s="1230">
        <f t="shared" si="0"/>
        <v>182872</v>
      </c>
      <c r="H17" s="1231">
        <f>SUM(H15:H16)</f>
        <v>0</v>
      </c>
      <c r="I17" s="1457">
        <f>H17/G17</f>
        <v>0</v>
      </c>
      <c r="K17" s="1058">
        <f>SUM(K15:K16)</f>
        <v>0</v>
      </c>
      <c r="L17" s="1058">
        <f>SUM(L15:L16)</f>
        <v>0</v>
      </c>
    </row>
    <row r="18" spans="1:12" s="1219" customFormat="1" ht="15">
      <c r="A18" s="1233">
        <v>2</v>
      </c>
      <c r="B18" s="1234"/>
      <c r="C18" s="1235" t="s">
        <v>668</v>
      </c>
      <c r="D18" s="1236"/>
      <c r="E18" s="1237"/>
      <c r="F18" s="1238"/>
      <c r="G18" s="1237">
        <f t="shared" si="0"/>
        <v>0</v>
      </c>
      <c r="H18" s="1238"/>
      <c r="I18" s="1513"/>
      <c r="K18" s="1238"/>
      <c r="L18" s="1237"/>
    </row>
    <row r="19" spans="1:12" s="1219" customFormat="1" ht="15">
      <c r="A19" s="1214"/>
      <c r="B19" s="1215">
        <v>1</v>
      </c>
      <c r="C19" s="1040" t="s">
        <v>670</v>
      </c>
      <c r="D19" s="1047">
        <f>'[9]fejlesztés'!D10</f>
        <v>0</v>
      </c>
      <c r="E19" s="1047">
        <f>'[9]fejlesztés'!E10+'[9]fejlesztés'!E39</f>
        <v>0</v>
      </c>
      <c r="F19" s="1047">
        <f>'[9]fejlesztés'!F10+'[9]fejlesztés'!F39</f>
        <v>0</v>
      </c>
      <c r="G19" s="1240">
        <f t="shared" si="0"/>
        <v>0</v>
      </c>
      <c r="H19" s="1241">
        <f>'[9]fejlesztés'!H10+'[9]fejlesztés'!H39</f>
        <v>0</v>
      </c>
      <c r="I19" s="1553" t="e">
        <f>H19/G19</f>
        <v>#DIV/0!</v>
      </c>
      <c r="K19" s="1047">
        <f>'[9]fejlesztés'!J10</f>
        <v>0</v>
      </c>
      <c r="L19" s="1047">
        <f>'[9]fejlesztés'!K10</f>
        <v>0</v>
      </c>
    </row>
    <row r="20" spans="1:12" s="1219" customFormat="1" ht="15">
      <c r="A20" s="1214"/>
      <c r="B20" s="1215">
        <v>2</v>
      </c>
      <c r="C20" s="1040" t="s">
        <v>694</v>
      </c>
      <c r="D20" s="1047">
        <f>'[9]fejlesztés'!D18</f>
        <v>182305</v>
      </c>
      <c r="E20" s="1047">
        <f>'[9]fejlesztés'!E18</f>
        <v>182305</v>
      </c>
      <c r="F20" s="1047">
        <f>'[9]fejlesztés'!F18</f>
        <v>0</v>
      </c>
      <c r="G20" s="1240">
        <f t="shared" si="0"/>
        <v>182305</v>
      </c>
      <c r="H20" s="1241">
        <f>'[9]fejlesztés'!H18</f>
        <v>0</v>
      </c>
      <c r="I20" s="1553">
        <f>H20/G20</f>
        <v>0</v>
      </c>
      <c r="K20" s="1047">
        <f>'[9]fejlesztés'!J18</f>
        <v>0</v>
      </c>
      <c r="L20" s="1047">
        <f>'[9]fejlesztés'!K18</f>
        <v>0</v>
      </c>
    </row>
    <row r="21" spans="1:12" s="1219" customFormat="1" ht="15">
      <c r="A21" s="1214"/>
      <c r="B21" s="1215">
        <v>3</v>
      </c>
      <c r="C21" s="1040" t="s">
        <v>673</v>
      </c>
      <c r="D21" s="1047">
        <f>'[9]fejlesztés'!D39</f>
        <v>0</v>
      </c>
      <c r="E21" s="1242"/>
      <c r="F21" s="1241"/>
      <c r="G21" s="1242">
        <f t="shared" si="0"/>
        <v>0</v>
      </c>
      <c r="H21" s="1241"/>
      <c r="I21" s="1553"/>
      <c r="K21" s="1218"/>
      <c r="L21" s="1217"/>
    </row>
    <row r="22" spans="1:12" s="1219" customFormat="1" ht="15.75" thickBot="1">
      <c r="A22" s="1224"/>
      <c r="B22" s="1225">
        <v>4</v>
      </c>
      <c r="C22" s="1073" t="s">
        <v>684</v>
      </c>
      <c r="D22" s="1047">
        <f>'[9]fejlesztés'!D41</f>
        <v>0</v>
      </c>
      <c r="E22" s="1047">
        <f>'[9]fejlesztés'!E41</f>
        <v>0</v>
      </c>
      <c r="F22" s="1216">
        <f>'[9]fejlesztés'!F41</f>
        <v>0</v>
      </c>
      <c r="G22" s="1047">
        <f t="shared" si="0"/>
        <v>0</v>
      </c>
      <c r="H22" s="1243" t="e">
        <f>'[9]FEJL2003'!#REF!</f>
        <v>#REF!</v>
      </c>
      <c r="I22" s="2104"/>
      <c r="K22" s="2024"/>
      <c r="L22" s="2025"/>
    </row>
    <row r="23" spans="1:12" s="1219" customFormat="1" ht="15.75" thickBot="1">
      <c r="A23" s="1228"/>
      <c r="B23" s="1229"/>
      <c r="C23" s="1057" t="s">
        <v>668</v>
      </c>
      <c r="D23" s="1058">
        <f>SUM(D19:D22)</f>
        <v>182305</v>
      </c>
      <c r="E23" s="1230">
        <f>SUM(E19:E22)</f>
        <v>182305</v>
      </c>
      <c r="F23" s="1231">
        <f>SUM(F19:F22)</f>
        <v>0</v>
      </c>
      <c r="G23" s="1230">
        <f t="shared" si="0"/>
        <v>182305</v>
      </c>
      <c r="H23" s="1231" t="e">
        <f>SUM(H19:H22)</f>
        <v>#REF!</v>
      </c>
      <c r="I23" s="1457" t="e">
        <f>H23/G23</f>
        <v>#REF!</v>
      </c>
      <c r="K23" s="1058">
        <f>SUM(K19:K22)</f>
        <v>0</v>
      </c>
      <c r="L23" s="1058">
        <f>SUM(L19:L22)</f>
        <v>0</v>
      </c>
    </row>
    <row r="24" spans="1:12" s="1219" customFormat="1" ht="15">
      <c r="A24" s="1233">
        <v>3</v>
      </c>
      <c r="B24" s="1234"/>
      <c r="C24" s="1235" t="s">
        <v>702</v>
      </c>
      <c r="D24" s="1236"/>
      <c r="E24" s="1244"/>
      <c r="F24" s="1245"/>
      <c r="G24" s="1244">
        <f t="shared" si="0"/>
        <v>0</v>
      </c>
      <c r="H24" s="1245"/>
      <c r="I24" s="1513"/>
      <c r="K24" s="1238"/>
      <c r="L24" s="1237"/>
    </row>
    <row r="25" spans="1:12" s="1219" customFormat="1" ht="15">
      <c r="A25" s="1214"/>
      <c r="B25" s="1215">
        <v>1</v>
      </c>
      <c r="C25" s="1040" t="s">
        <v>120</v>
      </c>
      <c r="D25" s="1047"/>
      <c r="E25" s="1242"/>
      <c r="F25" s="1241"/>
      <c r="G25" s="1242">
        <f t="shared" si="0"/>
        <v>0</v>
      </c>
      <c r="H25" s="1241"/>
      <c r="I25" s="1553"/>
      <c r="K25" s="1218"/>
      <c r="L25" s="1217"/>
    </row>
    <row r="26" spans="1:12" s="1219" customFormat="1" ht="15">
      <c r="A26" s="1214"/>
      <c r="B26" s="1215">
        <v>2</v>
      </c>
      <c r="C26" s="1040" t="s">
        <v>704</v>
      </c>
      <c r="D26" s="1047">
        <f>'[9]Egyébműk'!E41+'[9]Finanszírozás'!E29</f>
        <v>0</v>
      </c>
      <c r="E26" s="1242">
        <f>'[9]Egyébműk'!F41+'[9]Finanszírozás'!F29</f>
        <v>0</v>
      </c>
      <c r="F26" s="1241">
        <f>'[9]Egyébműk'!G41+'[9]Finanszírozás'!G29</f>
        <v>0</v>
      </c>
      <c r="G26" s="1242">
        <f t="shared" si="0"/>
        <v>0</v>
      </c>
      <c r="H26" s="1241">
        <f>'[9]Egyébműk'!I41+'[9]Finanszírozás'!I29</f>
        <v>0</v>
      </c>
      <c r="I26" s="1553"/>
      <c r="K26" s="1218"/>
      <c r="L26" s="1217"/>
    </row>
    <row r="27" spans="1:12" s="1219" customFormat="1" ht="15">
      <c r="A27" s="1214"/>
      <c r="B27" s="1215">
        <v>3</v>
      </c>
      <c r="C27" s="1040" t="s">
        <v>706</v>
      </c>
      <c r="D27" s="1047">
        <f>'[9]Városüz.+Ig'!E42+'[9]Egyébműk'!E42+'[9]Finanszírozás'!E30</f>
        <v>0</v>
      </c>
      <c r="E27" s="1242">
        <f>'[9]Városüz.+Ig'!F42+'[9]Egyébműk'!F42+'[9]Finanszírozás'!F30</f>
        <v>0</v>
      </c>
      <c r="F27" s="1241">
        <f>'[9]Városüz.+Ig'!G42+'[9]Egyébműk'!G42+'[9]Finanszírozás'!G30</f>
        <v>0</v>
      </c>
      <c r="G27" s="1242">
        <f t="shared" si="0"/>
        <v>0</v>
      </c>
      <c r="H27" s="1241">
        <f>'[9]Városüz.+Ig'!I42+'[9]Egyébműk'!I42+'[9]Finanszírozás'!I30</f>
        <v>0</v>
      </c>
      <c r="I27" s="1553"/>
      <c r="K27" s="1218"/>
      <c r="L27" s="1217"/>
    </row>
    <row r="28" spans="1:12" s="1219" customFormat="1" ht="15">
      <c r="A28" s="1214"/>
      <c r="B28" s="1215">
        <v>5</v>
      </c>
      <c r="C28" s="1040" t="s">
        <v>681</v>
      </c>
      <c r="D28" s="1047">
        <f>'[9]Városüz.+Ig'!E43+'[9]Támogatások'!E25+'[9]Egyébműk'!E43+'[9]Finanszírozás'!E32</f>
        <v>91764</v>
      </c>
      <c r="E28" s="1047">
        <f>'[9]Városüz.+Ig'!F43+'[9]Támogatások'!F25+'[9]Egyébműk'!F43+'[9]Finanszírozás'!F32</f>
        <v>91764</v>
      </c>
      <c r="F28" s="1047">
        <f>'[9]Városüz.+Ig'!G43+'[9]Támogatások'!G25+'[9]Egyébműk'!G43+'[9]Finanszírozás'!G32</f>
        <v>31430</v>
      </c>
      <c r="G28" s="1047">
        <f t="shared" si="0"/>
        <v>123194</v>
      </c>
      <c r="H28" s="1241">
        <f>'[9]Városüz.+Ig'!I43+'[9]Támogatások'!I25+'[9]Egyébműk'!I43+'[9]Finanszírozás'!I32</f>
        <v>0</v>
      </c>
      <c r="I28" s="1553">
        <f>H28/G28</f>
        <v>0</v>
      </c>
      <c r="K28" s="1047">
        <f>'[9]Városüz.+Ig'!K43+'[9]Támogatások'!K25+'[9]Egyébműk'!K43+'[9]Finanszírozás'!K32</f>
        <v>0</v>
      </c>
      <c r="L28" s="1047">
        <f>'[9]Városüz.+Ig'!L43+'[9]Támogatások'!L25+'[9]Egyébműk'!L43+'[9]Finanszírozás'!L32</f>
        <v>0</v>
      </c>
    </row>
    <row r="29" spans="1:12" s="1219" customFormat="1" ht="15">
      <c r="A29" s="1224"/>
      <c r="B29" s="1225"/>
      <c r="C29" s="1073" t="s">
        <v>568</v>
      </c>
      <c r="D29" s="1226"/>
      <c r="E29" s="1242"/>
      <c r="F29" s="1246"/>
      <c r="G29" s="1247"/>
      <c r="H29" s="1243"/>
      <c r="I29" s="2104"/>
      <c r="K29" s="1218"/>
      <c r="L29" s="1217"/>
    </row>
    <row r="30" spans="1:12" s="1219" customFormat="1" ht="15">
      <c r="A30" s="1214"/>
      <c r="B30" s="1215">
        <v>7</v>
      </c>
      <c r="C30" s="1040" t="s">
        <v>682</v>
      </c>
      <c r="D30" s="1047">
        <f>'[9]fejlesztés'!D53</f>
        <v>206348</v>
      </c>
      <c r="E30" s="1047">
        <f>'[9]fejlesztés'!E53</f>
        <v>206348</v>
      </c>
      <c r="F30" s="1047">
        <f>'[9]fejlesztés'!F53</f>
        <v>94271</v>
      </c>
      <c r="G30" s="1047">
        <f>SUM(E30:F30)</f>
        <v>300619</v>
      </c>
      <c r="H30" s="1241">
        <f>'[9]fejlesztés'!H53</f>
        <v>0</v>
      </c>
      <c r="I30" s="1553">
        <f>H30/G30</f>
        <v>0</v>
      </c>
      <c r="K30" s="1047">
        <f>'[9]fejlesztés'!J53</f>
        <v>0</v>
      </c>
      <c r="L30" s="1047">
        <f>'[9]fejlesztés'!K53</f>
        <v>0</v>
      </c>
    </row>
    <row r="31" spans="1:12" s="1219" customFormat="1" ht="15.75" thickBot="1">
      <c r="A31" s="1248"/>
      <c r="B31" s="1249"/>
      <c r="C31" s="1250" t="s">
        <v>604</v>
      </c>
      <c r="D31" s="1251"/>
      <c r="E31" s="1252"/>
      <c r="F31" s="1253"/>
      <c r="G31" s="1254"/>
      <c r="H31" s="1255"/>
      <c r="I31" s="2105"/>
      <c r="K31" s="2024"/>
      <c r="L31" s="2025"/>
    </row>
    <row r="32" spans="1:12" s="1219" customFormat="1" ht="15.75" thickBot="1">
      <c r="A32" s="1228"/>
      <c r="B32" s="1229"/>
      <c r="C32" s="1057" t="s">
        <v>702</v>
      </c>
      <c r="D32" s="1058">
        <f>SUM(D25:D31)</f>
        <v>298112</v>
      </c>
      <c r="E32" s="1058">
        <f>SUM(E25:E31)</f>
        <v>298112</v>
      </c>
      <c r="F32" s="1058">
        <f>SUM(F25:F31)</f>
        <v>125701</v>
      </c>
      <c r="G32" s="1058">
        <f aca="true" t="shared" si="1" ref="G32:G50">SUM(E32:F32)</f>
        <v>423813</v>
      </c>
      <c r="H32" s="1231">
        <f>SUM(H25:H30)</f>
        <v>0</v>
      </c>
      <c r="I32" s="1457">
        <f>H32/G32</f>
        <v>0</v>
      </c>
      <c r="K32" s="1058">
        <f>SUM(K25:K31)</f>
        <v>0</v>
      </c>
      <c r="L32" s="1058">
        <f>SUM(L25:L31)</f>
        <v>0</v>
      </c>
    </row>
    <row r="33" spans="1:12" s="1219" customFormat="1" ht="15">
      <c r="A33" s="1233">
        <v>4</v>
      </c>
      <c r="B33" s="1234"/>
      <c r="C33" s="1235" t="s">
        <v>714</v>
      </c>
      <c r="D33" s="1257"/>
      <c r="E33" s="1244"/>
      <c r="F33" s="1245"/>
      <c r="G33" s="1244">
        <f t="shared" si="1"/>
        <v>0</v>
      </c>
      <c r="H33" s="1245"/>
      <c r="I33" s="1513"/>
      <c r="K33" s="1238"/>
      <c r="L33" s="1237"/>
    </row>
    <row r="34" spans="1:12" s="1219" customFormat="1" ht="15">
      <c r="A34" s="1233"/>
      <c r="B34" s="1234">
        <v>1</v>
      </c>
      <c r="C34" s="1339" t="s">
        <v>519</v>
      </c>
      <c r="D34" s="1257">
        <f>'[9]Finanszírozás'!E43</f>
        <v>0</v>
      </c>
      <c r="E34" s="1257">
        <f>'[9]Finanszírozás'!F43</f>
        <v>0</v>
      </c>
      <c r="F34" s="1245">
        <f>'[9]Finanszírozás'!G44</f>
        <v>0</v>
      </c>
      <c r="G34" s="1244">
        <f t="shared" si="1"/>
        <v>0</v>
      </c>
      <c r="H34" s="1245"/>
      <c r="I34" s="1513"/>
      <c r="K34" s="1218"/>
      <c r="L34" s="1217"/>
    </row>
    <row r="35" spans="1:12" s="1219" customFormat="1" ht="15">
      <c r="A35" s="1233"/>
      <c r="B35" s="1234">
        <v>2</v>
      </c>
      <c r="C35" s="1339" t="s">
        <v>520</v>
      </c>
      <c r="D35" s="1257">
        <f>'[9]fejlesztés'!D87</f>
        <v>0</v>
      </c>
      <c r="E35" s="1257">
        <f>'[9]fejlesztés'!E87</f>
        <v>0</v>
      </c>
      <c r="F35" s="1245"/>
      <c r="G35" s="1244">
        <f t="shared" si="1"/>
        <v>0</v>
      </c>
      <c r="H35" s="1245"/>
      <c r="I35" s="1513"/>
      <c r="K35" s="1218"/>
      <c r="L35" s="1217"/>
    </row>
    <row r="36" spans="1:12" s="1219" customFormat="1" ht="15">
      <c r="A36" s="1233"/>
      <c r="B36" s="1234">
        <v>3</v>
      </c>
      <c r="C36" s="1975" t="s">
        <v>518</v>
      </c>
      <c r="D36" s="1257">
        <f>SUM(D34:D35)</f>
        <v>0</v>
      </c>
      <c r="E36" s="1257">
        <f>SUM(E34:E35)</f>
        <v>0</v>
      </c>
      <c r="F36" s="1245">
        <f>F34</f>
        <v>0</v>
      </c>
      <c r="G36" s="1244">
        <f t="shared" si="1"/>
        <v>0</v>
      </c>
      <c r="H36" s="1245"/>
      <c r="I36" s="1513"/>
      <c r="K36" s="1218"/>
      <c r="L36" s="1217"/>
    </row>
    <row r="37" spans="1:12" s="1219" customFormat="1" ht="15">
      <c r="A37" s="1214"/>
      <c r="B37" s="1215">
        <v>4</v>
      </c>
      <c r="C37" s="1040" t="s">
        <v>716</v>
      </c>
      <c r="D37" s="1047">
        <f>'[9]Városüz.+Ig'!E52+'[9]Támogatások'!E34+'[9]Finanszírozás'!E45+'[9]fejlesztés'!D89</f>
        <v>7800</v>
      </c>
      <c r="E37" s="1047">
        <f>'[9]Városüz.+Ig'!F52+'[9]Támogatások'!F34+'[9]Finanszírozás'!F45+'[9]fejlesztés'!E89</f>
        <v>7800</v>
      </c>
      <c r="F37" s="1242">
        <f>'[9]Városüz.+Ig'!G52+'[9]Támogatások'!G34+'[9]Finanszírozás'!G45+'[9]fejlesztés'!F85+'[9]fejlesztés'!F89</f>
        <v>9900</v>
      </c>
      <c r="G37" s="1242">
        <f t="shared" si="1"/>
        <v>17700</v>
      </c>
      <c r="H37" s="1241">
        <f>'[9]Városüz.+Ig'!I52+'[9]Támogatások'!I34+'[9]Finanszírozás'!I45+'[9]FEJL2003'!F15-344</f>
        <v>-344</v>
      </c>
      <c r="I37" s="1553">
        <f>H37/G37</f>
        <v>-0.01943502824858757</v>
      </c>
      <c r="K37" s="1047"/>
      <c r="L37" s="1047"/>
    </row>
    <row r="38" spans="1:12" s="1219" customFormat="1" ht="15">
      <c r="A38" s="1214"/>
      <c r="B38" s="1215">
        <v>5</v>
      </c>
      <c r="C38" s="1040" t="s">
        <v>122</v>
      </c>
      <c r="D38" s="1047">
        <f>'[9]Városüz.+Ig'!E53+'[9]Támogatások'!E36+'[9]Finanszírozás'!E50</f>
        <v>0</v>
      </c>
      <c r="E38" s="1242">
        <f>'[9]Városüz.+Ig'!F53+'[9]Támogatások'!F36+'[9]Finanszírozás'!F50</f>
        <v>0</v>
      </c>
      <c r="F38" s="1242">
        <f>'[9]Városüz.+Ig'!G53+'[9]Támogatások'!G36+'[9]Finanszírozás'!G50</f>
        <v>0</v>
      </c>
      <c r="G38" s="1242">
        <f t="shared" si="1"/>
        <v>0</v>
      </c>
      <c r="H38" s="1241">
        <f>'[9]Városüz.+Ig'!I53+'[9]Támogatások'!I36+'[9]Finanszírozás'!I50</f>
        <v>0</v>
      </c>
      <c r="I38" s="1553"/>
      <c r="K38" s="1218"/>
      <c r="L38" s="1217"/>
    </row>
    <row r="39" spans="1:12" s="1219" customFormat="1" ht="15">
      <c r="A39" s="1214"/>
      <c r="B39" s="1215">
        <v>6</v>
      </c>
      <c r="C39" s="1040" t="s">
        <v>123</v>
      </c>
      <c r="D39" s="1047">
        <f>'[9]Finanszírozás'!E51</f>
        <v>0</v>
      </c>
      <c r="E39" s="1047"/>
      <c r="F39" s="1047">
        <f>'[9]Finanszírozás'!G51</f>
        <v>0</v>
      </c>
      <c r="G39" s="1047">
        <f t="shared" si="1"/>
        <v>0</v>
      </c>
      <c r="H39" s="1241">
        <f>'[9]Finanszírozás'!I51</f>
        <v>0</v>
      </c>
      <c r="I39" s="1553"/>
      <c r="K39" s="1218"/>
      <c r="L39" s="1217"/>
    </row>
    <row r="40" spans="1:12" s="1219" customFormat="1" ht="15">
      <c r="A40" s="1214"/>
      <c r="B40" s="1215">
        <v>7</v>
      </c>
      <c r="C40" s="1040" t="s">
        <v>124</v>
      </c>
      <c r="D40" s="1047">
        <f>'[9]fejlesztés'!D94+'[9]fejlesztés'!D93</f>
        <v>253219</v>
      </c>
      <c r="E40" s="1047">
        <f>'[9]fejlesztés'!E94+'[9]fejlesztés'!E93</f>
        <v>253219</v>
      </c>
      <c r="F40" s="1047">
        <f>'[9]fejlesztés'!F92</f>
        <v>0</v>
      </c>
      <c r="G40" s="1047">
        <f t="shared" si="1"/>
        <v>253219</v>
      </c>
      <c r="H40" s="1241">
        <f>'[9]fejlesztés'!H92</f>
        <v>0</v>
      </c>
      <c r="I40" s="1553">
        <f>H40/G40</f>
        <v>0</v>
      </c>
      <c r="K40" s="1047">
        <f>'[9]fejlesztés'!J84+'[9]fejlesztés'!J83</f>
        <v>0</v>
      </c>
      <c r="L40" s="1047">
        <f>'[9]fejlesztés'!K84+'[9]fejlesztés'!K83</f>
        <v>0</v>
      </c>
    </row>
    <row r="41" spans="1:12" s="1219" customFormat="1" ht="15">
      <c r="A41" s="1214"/>
      <c r="B41" s="1215"/>
      <c r="C41" s="1258" t="s">
        <v>125</v>
      </c>
      <c r="D41" s="1259">
        <f>SUM(D39:D40)</f>
        <v>253219</v>
      </c>
      <c r="E41" s="1260">
        <f>SUM(E39:E40)</f>
        <v>253219</v>
      </c>
      <c r="F41" s="1261">
        <f>SUM(F39:F40)</f>
        <v>0</v>
      </c>
      <c r="G41" s="1260">
        <f t="shared" si="1"/>
        <v>253219</v>
      </c>
      <c r="H41" s="1261">
        <f>SUM(H39:H40)</f>
        <v>0</v>
      </c>
      <c r="I41" s="2110">
        <f>H41/G41</f>
        <v>0</v>
      </c>
      <c r="K41" s="1259">
        <f>SUM(K39:K40)</f>
        <v>0</v>
      </c>
      <c r="L41" s="1259">
        <f>SUM(L39:L40)</f>
        <v>0</v>
      </c>
    </row>
    <row r="42" spans="1:12" s="1219" customFormat="1" ht="15">
      <c r="A42" s="1214"/>
      <c r="B42" s="1215">
        <v>8</v>
      </c>
      <c r="C42" s="1040" t="s">
        <v>720</v>
      </c>
      <c r="D42" s="1047">
        <f>'[9]Finanszírozás'!E53</f>
        <v>0</v>
      </c>
      <c r="E42" s="1242">
        <f>'[9]Finanszírozás'!F53</f>
        <v>0</v>
      </c>
      <c r="F42" s="1241">
        <f>'[9]Finanszírozás'!G53</f>
        <v>0</v>
      </c>
      <c r="G42" s="1242">
        <f t="shared" si="1"/>
        <v>0</v>
      </c>
      <c r="H42" s="1241">
        <f>'[9]Finanszírozás'!I53</f>
        <v>0</v>
      </c>
      <c r="I42" s="1553"/>
      <c r="K42" s="1238"/>
      <c r="L42" s="1237"/>
    </row>
    <row r="43" spans="1:12" s="1219" customFormat="1" ht="15">
      <c r="A43" s="1214"/>
      <c r="B43" s="1215"/>
      <c r="C43" s="1046" t="s">
        <v>722</v>
      </c>
      <c r="D43" s="1047">
        <f>SUM(D41:D42)</f>
        <v>253219</v>
      </c>
      <c r="E43" s="1047">
        <f>SUM(E41:E42)</f>
        <v>253219</v>
      </c>
      <c r="F43" s="1047">
        <f>SUM(F41:F42)</f>
        <v>0</v>
      </c>
      <c r="G43" s="1047">
        <f t="shared" si="1"/>
        <v>253219</v>
      </c>
      <c r="H43" s="1241">
        <f>SUM(H41:H42)</f>
        <v>0</v>
      </c>
      <c r="I43" s="1553">
        <f>H43/G43</f>
        <v>0</v>
      </c>
      <c r="K43" s="1047">
        <f>SUM(K41:K42)</f>
        <v>0</v>
      </c>
      <c r="L43" s="1047">
        <f>SUM(L41:L42)</f>
        <v>0</v>
      </c>
    </row>
    <row r="44" spans="1:12" s="1219" customFormat="1" ht="15">
      <c r="A44" s="1214"/>
      <c r="B44" s="1215">
        <v>9</v>
      </c>
      <c r="C44" s="1040" t="s">
        <v>724</v>
      </c>
      <c r="D44" s="1047">
        <f>'[9]Finanszírozás'!E55</f>
        <v>0</v>
      </c>
      <c r="E44" s="1242">
        <f>'[9]Finanszírozás'!F55</f>
        <v>0</v>
      </c>
      <c r="F44" s="1241">
        <f>'[9]Finanszírozás'!G55</f>
        <v>0</v>
      </c>
      <c r="G44" s="1242">
        <f t="shared" si="1"/>
        <v>0</v>
      </c>
      <c r="H44" s="1241">
        <f>'[9]Finanszírozás'!I55</f>
        <v>0</v>
      </c>
      <c r="I44" s="1553"/>
      <c r="K44" s="1218"/>
      <c r="L44" s="1217"/>
    </row>
    <row r="45" spans="1:12" s="1219" customFormat="1" ht="15">
      <c r="A45" s="1214"/>
      <c r="B45" s="1215"/>
      <c r="C45" s="1258" t="s">
        <v>126</v>
      </c>
      <c r="D45" s="1259">
        <f>D36+D37+D38+D43+D44</f>
        <v>261019</v>
      </c>
      <c r="E45" s="1259">
        <f>E36+E37+E38+E43+E44</f>
        <v>261019</v>
      </c>
      <c r="F45" s="1261">
        <f>F37+F38+F43+F44</f>
        <v>9900</v>
      </c>
      <c r="G45" s="1260">
        <f t="shared" si="1"/>
        <v>270919</v>
      </c>
      <c r="H45" s="1261">
        <f>H37+H38+H43+H44</f>
        <v>-344</v>
      </c>
      <c r="I45" s="2110">
        <f>H45/G45</f>
        <v>-0.0012697522137613086</v>
      </c>
      <c r="K45" s="1259">
        <f>K36+K37+K38+K43+K44</f>
        <v>0</v>
      </c>
      <c r="L45" s="1259">
        <f>L36+L37+L38+L43+L44</f>
        <v>0</v>
      </c>
    </row>
    <row r="46" spans="1:12" s="1219" customFormat="1" ht="15">
      <c r="A46" s="1214"/>
      <c r="B46" s="1215">
        <v>10</v>
      </c>
      <c r="C46" s="1040" t="s">
        <v>728</v>
      </c>
      <c r="D46" s="1047"/>
      <c r="E46" s="1242"/>
      <c r="F46" s="1241"/>
      <c r="G46" s="1242">
        <f t="shared" si="1"/>
        <v>0</v>
      </c>
      <c r="H46" s="1241"/>
      <c r="I46" s="1553"/>
      <c r="K46" s="1218"/>
      <c r="L46" s="1217"/>
    </row>
    <row r="47" spans="1:12" s="1219" customFormat="1" ht="15">
      <c r="A47" s="1214"/>
      <c r="B47" s="1215">
        <v>11</v>
      </c>
      <c r="C47" s="1040" t="s">
        <v>730</v>
      </c>
      <c r="D47" s="1047">
        <f>'[9]Városüz.+Ig'!E55+'[9]Támogatások'!E37+'[9]Egyébműk'!E55+'[9]Finanszírozás'!E59+'[9]fejlesztés'!D101</f>
        <v>4467222</v>
      </c>
      <c r="E47" s="1047">
        <f>'[9]Városüz.+Ig'!F55+'[9]Támogatások'!F37+'[9]Egyébműk'!F55+'[9]Finanszírozás'!F59+'[9]fejlesztés'!E101</f>
        <v>4467222</v>
      </c>
      <c r="F47" s="1047">
        <f>'[9]Városüz.+Ig'!G55+'[9]Támogatások'!G37+'[9]Egyébműk'!G55+'[9]Finanszírozás'!G59+'[9]fejlesztés'!F101</f>
        <v>0</v>
      </c>
      <c r="G47" s="1047">
        <f t="shared" si="1"/>
        <v>4467222</v>
      </c>
      <c r="H47" s="1241">
        <f>'[9]Városüz.+Ig'!I55+'[9]Támogatások'!I37+'[9]Egyébműk'!I55+'[9]Finanszírozás'!I59+'[9]fejlesztés'!H102</f>
        <v>0</v>
      </c>
      <c r="I47" s="1553">
        <f>H47/G47</f>
        <v>0</v>
      </c>
      <c r="K47" s="1047">
        <f>'[9]Városüz.+Ig'!K55+'[9]Támogatások'!K37+'[9]Egyébműk'!K55+'[9]Finanszírozás'!K59+'[9]fejlesztés'!J92</f>
        <v>0</v>
      </c>
      <c r="L47" s="1047">
        <f>'[9]Városüz.+Ig'!L55+'[9]Támogatások'!L37+'[9]Egyébműk'!L55+'[9]Finanszírozás'!L59+'[9]fejlesztés'!K92</f>
        <v>0</v>
      </c>
    </row>
    <row r="48" spans="1:12" s="1219" customFormat="1" ht="15" hidden="1">
      <c r="A48" s="1214"/>
      <c r="B48" s="1215"/>
      <c r="C48" s="1040"/>
      <c r="D48" s="1047"/>
      <c r="E48" s="1242"/>
      <c r="F48" s="1241"/>
      <c r="G48" s="1242">
        <f t="shared" si="1"/>
        <v>0</v>
      </c>
      <c r="H48" s="1241"/>
      <c r="I48" s="1553"/>
      <c r="K48" s="1218"/>
      <c r="L48" s="1217"/>
    </row>
    <row r="49" spans="1:12" s="1219" customFormat="1" ht="15.75" thickBot="1">
      <c r="A49" s="1224"/>
      <c r="B49" s="1225"/>
      <c r="C49" s="1262" t="s">
        <v>735</v>
      </c>
      <c r="D49" s="1263">
        <f>SUM(D47:D48)</f>
        <v>4467222</v>
      </c>
      <c r="E49" s="1264">
        <f>SUM(E47:E48)</f>
        <v>4467222</v>
      </c>
      <c r="F49" s="1263">
        <f>SUM(F47:F48)</f>
        <v>0</v>
      </c>
      <c r="G49" s="1263">
        <f t="shared" si="1"/>
        <v>4467222</v>
      </c>
      <c r="H49" s="1265">
        <f>SUM(H47:H48)</f>
        <v>0</v>
      </c>
      <c r="I49" s="2166">
        <f>H49/G49</f>
        <v>0</v>
      </c>
      <c r="K49" s="1263">
        <f>SUM(K47:K48)</f>
        <v>0</v>
      </c>
      <c r="L49" s="1263">
        <f>SUM(L47:L48)</f>
        <v>0</v>
      </c>
    </row>
    <row r="50" spans="1:12" s="1219" customFormat="1" ht="15.75" thickBot="1">
      <c r="A50" s="1266"/>
      <c r="B50" s="1267"/>
      <c r="C50" s="1268" t="s">
        <v>714</v>
      </c>
      <c r="D50" s="1269">
        <f>D45+D46+D49</f>
        <v>4728241</v>
      </c>
      <c r="E50" s="1058">
        <f>E45+E46+E49</f>
        <v>4728241</v>
      </c>
      <c r="F50" s="1058">
        <f>F36+F45+F46+F49</f>
        <v>9900</v>
      </c>
      <c r="G50" s="1058">
        <f t="shared" si="1"/>
        <v>4738141</v>
      </c>
      <c r="H50" s="1231">
        <f>H45+H46+H49</f>
        <v>-344</v>
      </c>
      <c r="I50" s="1457">
        <f>H50/G50</f>
        <v>-7.260231386106914E-05</v>
      </c>
      <c r="K50" s="1058">
        <f>K45+K46+K49</f>
        <v>0</v>
      </c>
      <c r="L50" s="1058">
        <f>L45+L46+L49</f>
        <v>0</v>
      </c>
    </row>
    <row r="51" spans="1:12" s="1219" customFormat="1" ht="15">
      <c r="A51" s="1270">
        <v>5</v>
      </c>
      <c r="B51" s="1271"/>
      <c r="C51" s="1033" t="s">
        <v>739</v>
      </c>
      <c r="D51" s="1272"/>
      <c r="E51" s="1244"/>
      <c r="F51" s="1245"/>
      <c r="G51" s="1244"/>
      <c r="H51" s="1245"/>
      <c r="I51" s="1513"/>
      <c r="K51" s="1238"/>
      <c r="L51" s="1237"/>
    </row>
    <row r="52" spans="1:12" s="1219" customFormat="1" ht="15">
      <c r="A52" s="1273"/>
      <c r="B52" s="1274">
        <v>1</v>
      </c>
      <c r="C52" s="1040" t="s">
        <v>1</v>
      </c>
      <c r="D52" s="1047">
        <f>'[9]fejlesztés'!D112+'[9]Finanszírozás'!E65+'[9]Finanszírozás'!E66</f>
        <v>551000</v>
      </c>
      <c r="E52" s="1047">
        <f>'[9]fejlesztés'!E112+'[9]Finanszírozás'!F65</f>
        <v>551000</v>
      </c>
      <c r="F52" s="1216">
        <f>'[9]fejlesztés'!F112+'[9]Finanszírozás'!G65</f>
        <v>0</v>
      </c>
      <c r="G52" s="1047">
        <f aca="true" t="shared" si="2" ref="G52:G66">SUM(E52:F52)</f>
        <v>551000</v>
      </c>
      <c r="H52" s="1241">
        <f>'[9]Finanszírozás'!I65+'[9]fejlesztés'!H112</f>
        <v>0</v>
      </c>
      <c r="I52" s="1553">
        <f>H52/G52</f>
        <v>0</v>
      </c>
      <c r="K52" s="1047">
        <f>'[9]fejlesztés'!J97+'[9]Finanszírozás'!K65+'[9]Finanszírozás'!K66</f>
        <v>0</v>
      </c>
      <c r="L52" s="1047">
        <f>'[9]fejlesztés'!K97+'[9]Finanszírozás'!L65+'[9]Finanszírozás'!L66</f>
        <v>0</v>
      </c>
    </row>
    <row r="53" spans="1:12" s="1219" customFormat="1" ht="15">
      <c r="A53" s="1273"/>
      <c r="B53" s="1274">
        <v>2</v>
      </c>
      <c r="C53" s="1040" t="s">
        <v>3</v>
      </c>
      <c r="D53" s="1047">
        <f>'[9]Finanszírozás'!E67</f>
        <v>0</v>
      </c>
      <c r="E53" s="1047">
        <f>'[9]Finanszírozás'!F67</f>
        <v>0</v>
      </c>
      <c r="F53" s="1047">
        <f>'[9]Finanszírozás'!G67</f>
        <v>0</v>
      </c>
      <c r="G53" s="1047">
        <f t="shared" si="2"/>
        <v>0</v>
      </c>
      <c r="H53" s="1241">
        <f>'[9]Finanszírozás'!I67</f>
        <v>0</v>
      </c>
      <c r="I53" s="1553" t="e">
        <f>H53/G53</f>
        <v>#DIV/0!</v>
      </c>
      <c r="K53" s="1047">
        <f>'[9]Finanszírozás'!K67</f>
        <v>0</v>
      </c>
      <c r="L53" s="1047">
        <f>'[9]Finanszírozás'!L67</f>
        <v>0</v>
      </c>
    </row>
    <row r="54" spans="1:12" s="1219" customFormat="1" ht="15">
      <c r="A54" s="1273"/>
      <c r="B54" s="1274">
        <v>3</v>
      </c>
      <c r="C54" s="1040" t="s">
        <v>7</v>
      </c>
      <c r="D54" s="1047">
        <f>'[9]Finanszírozás'!E72</f>
        <v>0</v>
      </c>
      <c r="E54" s="1242">
        <f>'[9]Finanszírozás'!F72</f>
        <v>0</v>
      </c>
      <c r="F54" s="1241">
        <f>'[9]Finanszírozás'!G72</f>
        <v>0</v>
      </c>
      <c r="G54" s="1242">
        <f t="shared" si="2"/>
        <v>0</v>
      </c>
      <c r="H54" s="1241">
        <f>'[9]Finanszírozás'!I72</f>
        <v>0</v>
      </c>
      <c r="I54" s="1553"/>
      <c r="K54" s="1218"/>
      <c r="L54" s="1217"/>
    </row>
    <row r="55" spans="1:12" s="1219" customFormat="1" ht="15">
      <c r="A55" s="1273"/>
      <c r="B55" s="1274">
        <v>4</v>
      </c>
      <c r="C55" s="1040" t="s">
        <v>17</v>
      </c>
      <c r="D55" s="1047">
        <f>'[9]Finanszírozás'!E73</f>
        <v>0</v>
      </c>
      <c r="E55" s="1242">
        <f>'[9]Finanszírozás'!F73</f>
        <v>0</v>
      </c>
      <c r="F55" s="1241">
        <f>'[9]Finanszírozás'!G73</f>
        <v>0</v>
      </c>
      <c r="G55" s="1242">
        <f t="shared" si="2"/>
        <v>0</v>
      </c>
      <c r="H55" s="1241">
        <f>'[9]Finanszírozás'!I73</f>
        <v>0</v>
      </c>
      <c r="I55" s="1553"/>
      <c r="K55" s="1218"/>
      <c r="L55" s="1217"/>
    </row>
    <row r="56" spans="1:12" s="1219" customFormat="1" ht="15">
      <c r="A56" s="1273"/>
      <c r="B56" s="1274">
        <v>5</v>
      </c>
      <c r="C56" s="1040" t="s">
        <v>19</v>
      </c>
      <c r="D56" s="1047">
        <f>'[9]Finanszírozás'!E74</f>
        <v>0</v>
      </c>
      <c r="E56" s="1242">
        <f>'[9]Finanszírozás'!F74</f>
        <v>0</v>
      </c>
      <c r="F56" s="1241">
        <f>'[9]Finanszírozás'!G74</f>
        <v>0</v>
      </c>
      <c r="G56" s="1242">
        <f t="shared" si="2"/>
        <v>0</v>
      </c>
      <c r="H56" s="1241">
        <f>'[9]Finanszírozás'!I74</f>
        <v>0</v>
      </c>
      <c r="I56" s="1553"/>
      <c r="K56" s="1218"/>
      <c r="L56" s="1217"/>
    </row>
    <row r="57" spans="1:12" s="1219" customFormat="1" ht="15">
      <c r="A57" s="1273"/>
      <c r="B57" s="1274">
        <v>6</v>
      </c>
      <c r="C57" s="1040" t="s">
        <v>35</v>
      </c>
      <c r="D57" s="1047">
        <f>'[9]Finanszírozás'!E75</f>
        <v>0</v>
      </c>
      <c r="E57" s="1242">
        <f>'[9]Finanszírozás'!F75</f>
        <v>0</v>
      </c>
      <c r="F57" s="1241">
        <f>'[9]Finanszírozás'!G75</f>
        <v>0</v>
      </c>
      <c r="G57" s="1242">
        <f t="shared" si="2"/>
        <v>0</v>
      </c>
      <c r="H57" s="1241">
        <f>'[9]Finanszírozás'!I75</f>
        <v>0</v>
      </c>
      <c r="I57" s="1553"/>
      <c r="K57" s="1218"/>
      <c r="L57" s="1217"/>
    </row>
    <row r="58" spans="1:12" s="1219" customFormat="1" ht="15">
      <c r="A58" s="1273"/>
      <c r="B58" s="1274">
        <v>7</v>
      </c>
      <c r="C58" s="1040" t="s">
        <v>22</v>
      </c>
      <c r="D58" s="1047">
        <f>'[9]Finanszírozás'!E76</f>
        <v>0</v>
      </c>
      <c r="E58" s="1047">
        <f>'[9]Finanszírozás'!F76</f>
        <v>0</v>
      </c>
      <c r="F58" s="1242">
        <f>'[9]Finanszírozás'!G76</f>
        <v>0</v>
      </c>
      <c r="G58" s="1517">
        <f t="shared" si="2"/>
        <v>0</v>
      </c>
      <c r="H58" s="1241">
        <f>'[9]Finanszírozás'!I76</f>
        <v>0</v>
      </c>
      <c r="I58" s="1553"/>
      <c r="K58" s="1218"/>
      <c r="L58" s="1217"/>
    </row>
    <row r="59" spans="1:12" s="1219" customFormat="1" ht="15">
      <c r="A59" s="1273"/>
      <c r="B59" s="1274">
        <v>8</v>
      </c>
      <c r="C59" s="1040" t="s">
        <v>24</v>
      </c>
      <c r="D59" s="1047">
        <f>'[9]Finanszírozás'!E77+'[9]Városüz.+Ig'!E32</f>
        <v>2000</v>
      </c>
      <c r="E59" s="1047">
        <f>'[9]Finanszírozás'!F77+'[9]Városüz.+Ig'!F32</f>
        <v>2000</v>
      </c>
      <c r="F59" s="1242">
        <f>'[9]Finanszírozás'!G77+'[9]Városüz.+Ig'!G32</f>
        <v>0</v>
      </c>
      <c r="G59" s="1517">
        <f t="shared" si="2"/>
        <v>2000</v>
      </c>
      <c r="H59" s="1241">
        <f>'[9]Finanszírozás'!I77+'[9]Városüz.+Ig'!I32</f>
        <v>0</v>
      </c>
      <c r="I59" s="1553">
        <f aca="true" t="shared" si="3" ref="I59:I66">H59/G59</f>
        <v>0</v>
      </c>
      <c r="K59" s="1047">
        <f>'[9]Finanszírozás'!K77+'[9]Városüz.+Ig'!K32</f>
        <v>0</v>
      </c>
      <c r="L59" s="1047">
        <f>'[9]Finanszírozás'!L77+'[9]Városüz.+Ig'!L32</f>
        <v>0</v>
      </c>
    </row>
    <row r="60" spans="1:12" s="1219" customFormat="1" ht="15">
      <c r="A60" s="1273"/>
      <c r="B60" s="1274">
        <v>9</v>
      </c>
      <c r="C60" s="1040" t="s">
        <v>127</v>
      </c>
      <c r="D60" s="1047">
        <f>SUM(D52:D59)</f>
        <v>553000</v>
      </c>
      <c r="E60" s="1047">
        <f>SUM(E52:E59)</f>
        <v>553000</v>
      </c>
      <c r="F60" s="1047">
        <f>SUM(F52:F59)</f>
        <v>0</v>
      </c>
      <c r="G60" s="1047">
        <f t="shared" si="2"/>
        <v>553000</v>
      </c>
      <c r="H60" s="1241">
        <f>SUM(H52:H59)</f>
        <v>0</v>
      </c>
      <c r="I60" s="1553">
        <f t="shared" si="3"/>
        <v>0</v>
      </c>
      <c r="K60" s="1047">
        <f>SUM(K52:K59)</f>
        <v>0</v>
      </c>
      <c r="L60" s="1047">
        <f>SUM(L52:L59)</f>
        <v>0</v>
      </c>
    </row>
    <row r="61" spans="1:12" s="1219" customFormat="1" ht="15">
      <c r="A61" s="1273"/>
      <c r="B61" s="1274">
        <v>10</v>
      </c>
      <c r="C61" s="1040" t="s">
        <v>74</v>
      </c>
      <c r="D61" s="1047">
        <f>'[9]Finanszírozás'!E79+'[9]Finanszírozás'!E80+'[9]Finanszírozás'!E81+'[9]Finanszírozás'!E82+'[9]Finanszírozás'!E83+'[9]Finanszírozás'!E84+'[9]Finanszírozás'!E85</f>
        <v>1562399</v>
      </c>
      <c r="E61" s="1047">
        <f>'[9]Finanszírozás'!F79+'[9]Finanszírozás'!F80+'[9]Finanszírozás'!F81+'[9]Finanszírozás'!F82+'[9]Finanszírozás'!F83+'[9]Finanszírozás'!F84+'[9]Finanszírozás'!F85</f>
        <v>1562399</v>
      </c>
      <c r="F61" s="1047">
        <f>'[9]Finanszírozás'!G79+'[9]Finanszírozás'!G80+'[9]Finanszírozás'!G81+'[9]Finanszírozás'!G82+'[9]Finanszírozás'!G83+'[9]Finanszírozás'!G84+'[9]Finanszírozás'!G85</f>
        <v>36616</v>
      </c>
      <c r="G61" s="1047">
        <f t="shared" si="2"/>
        <v>1599015</v>
      </c>
      <c r="H61" s="1241">
        <f>'[9]Finanszírozás'!I78</f>
        <v>0</v>
      </c>
      <c r="I61" s="1553">
        <f t="shared" si="3"/>
        <v>0</v>
      </c>
      <c r="K61" s="1047">
        <f>'[9]Finanszírozás'!K78</f>
        <v>0</v>
      </c>
      <c r="L61" s="1047">
        <f>'[9]Finanszírozás'!L78</f>
        <v>0</v>
      </c>
    </row>
    <row r="62" spans="1:13" s="1276" customFormat="1" ht="15">
      <c r="A62" s="1275"/>
      <c r="B62" s="1274">
        <v>11</v>
      </c>
      <c r="C62" s="1040" t="s">
        <v>522</v>
      </c>
      <c r="D62" s="1047"/>
      <c r="E62" s="1047"/>
      <c r="F62" s="1047"/>
      <c r="G62" s="1047">
        <f t="shared" si="2"/>
        <v>0</v>
      </c>
      <c r="H62" s="1241">
        <f>'[9]Finanszírozás'!I81</f>
        <v>0</v>
      </c>
      <c r="I62" s="1553" t="e">
        <f t="shared" si="3"/>
        <v>#DIV/0!</v>
      </c>
      <c r="K62" s="1343"/>
      <c r="L62" s="1344"/>
      <c r="M62" s="1369"/>
    </row>
    <row r="63" spans="1:12" s="1276" customFormat="1" ht="15">
      <c r="A63" s="1275"/>
      <c r="B63" s="1274">
        <v>12</v>
      </c>
      <c r="C63" s="1040" t="s">
        <v>71</v>
      </c>
      <c r="D63" s="1047">
        <f>'[9]Finanszírozás'!E84</f>
        <v>0</v>
      </c>
      <c r="E63" s="1047"/>
      <c r="F63" s="1047"/>
      <c r="G63" s="1047">
        <f t="shared" si="2"/>
        <v>0</v>
      </c>
      <c r="H63" s="1241">
        <f>'[9]Finanszírozás'!I82</f>
        <v>0</v>
      </c>
      <c r="I63" s="1553" t="e">
        <f t="shared" si="3"/>
        <v>#DIV/0!</v>
      </c>
      <c r="K63" s="1047">
        <f>'[9]Finanszírozás'!K82</f>
        <v>0</v>
      </c>
      <c r="L63" s="1047">
        <f>'[9]Finanszírozás'!L82</f>
        <v>0</v>
      </c>
    </row>
    <row r="64" spans="1:12" s="1276" customFormat="1" ht="15">
      <c r="A64" s="1275"/>
      <c r="B64" s="1274">
        <v>13</v>
      </c>
      <c r="C64" s="1040" t="s">
        <v>72</v>
      </c>
      <c r="D64" s="1047">
        <f>'[9]fejlesztés'!D115</f>
        <v>0</v>
      </c>
      <c r="E64" s="1047">
        <f>'[9]fejlesztés'!E115</f>
        <v>0</v>
      </c>
      <c r="F64" s="1047">
        <f>'[9]fejlesztés'!F115</f>
        <v>0</v>
      </c>
      <c r="G64" s="1047">
        <f t="shared" si="2"/>
        <v>0</v>
      </c>
      <c r="H64" s="1241" t="e">
        <f>'[9]FEJL2003'!#REF!</f>
        <v>#REF!</v>
      </c>
      <c r="I64" s="1553" t="e">
        <f t="shared" si="3"/>
        <v>#REF!</v>
      </c>
      <c r="K64" s="1343"/>
      <c r="L64" s="1344"/>
    </row>
    <row r="65" spans="1:12" s="1276" customFormat="1" ht="15.75" thickBot="1">
      <c r="A65" s="1277"/>
      <c r="B65" s="1278"/>
      <c r="C65" s="1103" t="s">
        <v>129</v>
      </c>
      <c r="D65" s="1105">
        <f>SUM(D60:D64)</f>
        <v>2115399</v>
      </c>
      <c r="E65" s="1105">
        <f>SUM(E60:E64)</f>
        <v>2115399</v>
      </c>
      <c r="F65" s="1105">
        <f>SUM(F60:F64)</f>
        <v>36616</v>
      </c>
      <c r="G65" s="1105">
        <f t="shared" si="2"/>
        <v>2152015</v>
      </c>
      <c r="H65" s="1265" t="e">
        <f>SUM(H60:H64)</f>
        <v>#REF!</v>
      </c>
      <c r="I65" s="2100" t="e">
        <f t="shared" si="3"/>
        <v>#REF!</v>
      </c>
      <c r="K65" s="1105">
        <f>SUM(K60:K64)</f>
        <v>0</v>
      </c>
      <c r="L65" s="1105">
        <f>SUM(L60:L64)</f>
        <v>0</v>
      </c>
    </row>
    <row r="66" spans="1:12" s="1276" customFormat="1" ht="16.5" thickBot="1">
      <c r="A66" s="1279"/>
      <c r="B66" s="1280"/>
      <c r="C66" s="1281" t="s">
        <v>51</v>
      </c>
      <c r="D66" s="1282">
        <f>D17+D23+D32+D50+D65</f>
        <v>7506679</v>
      </c>
      <c r="E66" s="1058">
        <f>E17+E23+E32+E50+E65</f>
        <v>7506679</v>
      </c>
      <c r="F66" s="1058">
        <f>F17+F23+F32+F50+F65</f>
        <v>172467</v>
      </c>
      <c r="G66" s="1058">
        <f t="shared" si="2"/>
        <v>7679146</v>
      </c>
      <c r="H66" s="1231" t="e">
        <f>H17+H23+H32+H50+H65</f>
        <v>#REF!</v>
      </c>
      <c r="I66" s="1457" t="e">
        <f t="shared" si="3"/>
        <v>#REF!</v>
      </c>
      <c r="K66" s="1282">
        <f>K17+K23+K32+K50+K65</f>
        <v>0</v>
      </c>
      <c r="L66" s="1282">
        <f>L17+L23+L32+L50+L65</f>
        <v>0</v>
      </c>
    </row>
    <row r="67" spans="1:12" s="1276" customFormat="1" ht="15.75" thickBot="1">
      <c r="A67" s="1283"/>
      <c r="B67" s="1283"/>
      <c r="D67" s="1284"/>
      <c r="I67" s="2169"/>
      <c r="K67" s="1331"/>
      <c r="L67" s="1332"/>
    </row>
    <row r="68" spans="1:12" s="1208" customFormat="1" ht="16.5" thickBot="1">
      <c r="A68" s="1207"/>
      <c r="B68" s="1286"/>
      <c r="C68" s="1286" t="s">
        <v>130</v>
      </c>
      <c r="D68" s="1287"/>
      <c r="E68" s="1288"/>
      <c r="F68" s="1289"/>
      <c r="G68" s="1288"/>
      <c r="H68" s="1289"/>
      <c r="I68" s="2170"/>
      <c r="K68" s="1213"/>
      <c r="L68" s="1212"/>
    </row>
    <row r="69" spans="1:12" s="1294" customFormat="1" ht="15" customHeight="1" thickBot="1">
      <c r="A69" s="1290">
        <v>6</v>
      </c>
      <c r="B69" s="1291"/>
      <c r="C69" s="1292" t="s">
        <v>131</v>
      </c>
      <c r="D69" s="1293">
        <f>SUM(D70:D72)</f>
        <v>598901</v>
      </c>
      <c r="E69" s="1058">
        <f>SUM(E70:E72)</f>
        <v>598901</v>
      </c>
      <c r="F69" s="1058">
        <f>SUM(F70:F72)</f>
        <v>-1000</v>
      </c>
      <c r="G69" s="1058">
        <f aca="true" t="shared" si="4" ref="G69:G76">SUM(E69:F69)</f>
        <v>597901</v>
      </c>
      <c r="H69" s="1231">
        <f>SUM(H70:H72)</f>
        <v>0</v>
      </c>
      <c r="I69" s="1457">
        <f aca="true" t="shared" si="5" ref="I69:I76">H69/G69</f>
        <v>0</v>
      </c>
      <c r="K69" s="1293">
        <f>SUM(K70:K72)</f>
        <v>0</v>
      </c>
      <c r="L69" s="1293">
        <f>SUM(L70:L72)</f>
        <v>0</v>
      </c>
    </row>
    <row r="70" spans="1:12" ht="15" customHeight="1">
      <c r="A70" s="1275"/>
      <c r="B70" s="1274">
        <v>1</v>
      </c>
      <c r="C70" s="1295" t="s">
        <v>58</v>
      </c>
      <c r="D70" s="1296">
        <f>'[9]Támogatások'!E240+'[9]Városüz.+Ig'!E157+'[9]Egyébműk'!E299</f>
        <v>94762</v>
      </c>
      <c r="E70" s="1296">
        <f>'[9]Támogatások'!F240+'[9]Városüz.+Ig'!F157+'[9]Egyébműk'!F299</f>
        <v>94762</v>
      </c>
      <c r="F70" s="1296">
        <f>'[9]Támogatások'!G240+'[9]Városüz.+Ig'!G157+'[9]Egyébműk'!G299</f>
        <v>0</v>
      </c>
      <c r="G70" s="1296">
        <f t="shared" si="4"/>
        <v>94762</v>
      </c>
      <c r="H70" s="1297">
        <f>'[9]Városüz.+Ig'!I157+'[9]Egyébműk'!I299+'[9]Támogatások'!I240</f>
        <v>0</v>
      </c>
      <c r="I70" s="1513">
        <f t="shared" si="5"/>
        <v>0</v>
      </c>
      <c r="K70" s="1296">
        <f>'[9]Támogatások'!K240+'[9]Városüz.+Ig'!K157+'[9]Egyébműk'!K299</f>
        <v>0</v>
      </c>
      <c r="L70" s="1296">
        <f>'[9]Támogatások'!L240+'[9]Városüz.+Ig'!L157+'[9]Egyébműk'!L299</f>
        <v>0</v>
      </c>
    </row>
    <row r="71" spans="1:12" ht="15" customHeight="1">
      <c r="A71" s="1275"/>
      <c r="B71" s="1274">
        <v>2</v>
      </c>
      <c r="C71" s="1295" t="s">
        <v>29</v>
      </c>
      <c r="D71" s="1296">
        <f>'[9]Támogatások'!E241+'[9]Városüz.+Ig'!E158+'[9]Egyébműk'!E300</f>
        <v>13077</v>
      </c>
      <c r="E71" s="1296">
        <f>'[9]Támogatások'!F241+'[9]Városüz.+Ig'!F158+'[9]Egyébműk'!F300</f>
        <v>13077</v>
      </c>
      <c r="F71" s="1296">
        <f>'[9]Támogatások'!G241+'[9]Városüz.+Ig'!G158+'[9]Egyébműk'!G300</f>
        <v>0</v>
      </c>
      <c r="G71" s="1047">
        <f t="shared" si="4"/>
        <v>13077</v>
      </c>
      <c r="H71" s="1222">
        <f>'[9]Városüz.+Ig'!I158+'[9]Egyébműk'!I300+'[9]Támogatások'!I241</f>
        <v>0</v>
      </c>
      <c r="I71" s="1553">
        <f t="shared" si="5"/>
        <v>0</v>
      </c>
      <c r="K71" s="1296">
        <f>'[9]Támogatások'!K241+'[9]Városüz.+Ig'!K158+'[9]Egyébműk'!K300</f>
        <v>0</v>
      </c>
      <c r="L71" s="1296">
        <f>'[9]Támogatások'!L241+'[9]Városüz.+Ig'!L158+'[9]Egyébműk'!L300</f>
        <v>0</v>
      </c>
    </row>
    <row r="72" spans="1:12" ht="15" customHeight="1" thickBot="1">
      <c r="A72" s="1275"/>
      <c r="B72" s="1274">
        <v>3</v>
      </c>
      <c r="C72" s="1295" t="s">
        <v>60</v>
      </c>
      <c r="D72" s="1296">
        <f>'[9]Támogatások'!E242+'[9]Városüz.+Ig'!E159+'[9]Egyébműk'!E301</f>
        <v>491062</v>
      </c>
      <c r="E72" s="1296">
        <f>'[9]Támogatások'!F242+'[9]Városüz.+Ig'!F159+'[9]Egyébműk'!F301</f>
        <v>491062</v>
      </c>
      <c r="F72" s="1296">
        <f>'[9]Támogatások'!G242+'[9]Városüz.+Ig'!G159+'[9]Egyébműk'!G301</f>
        <v>-1000</v>
      </c>
      <c r="G72" s="1296">
        <f t="shared" si="4"/>
        <v>490062</v>
      </c>
      <c r="H72" s="1202">
        <f>'[9]Városüz.+Ig'!I159+'[9]Egyébműk'!I301+'[9]Támogatások'!I242</f>
        <v>0</v>
      </c>
      <c r="I72" s="2104">
        <f t="shared" si="5"/>
        <v>0</v>
      </c>
      <c r="K72" s="1296">
        <f>'[9]Támogatások'!K242+'[9]Városüz.+Ig'!K159+'[9]Egyébműk'!K301</f>
        <v>0</v>
      </c>
      <c r="L72" s="1296">
        <f>'[9]Támogatások'!L242+'[9]Városüz.+Ig'!L159+'[9]Egyébműk'!L301</f>
        <v>0</v>
      </c>
    </row>
    <row r="73" spans="1:12" s="1294" customFormat="1" ht="15" customHeight="1" thickBot="1">
      <c r="A73" s="1290">
        <v>7</v>
      </c>
      <c r="B73" s="1291"/>
      <c r="C73" s="1292" t="s">
        <v>132</v>
      </c>
      <c r="D73" s="1293">
        <f>SUM(D74:D78)</f>
        <v>301005</v>
      </c>
      <c r="E73" s="1058">
        <f>SUM(E74:E78)</f>
        <v>301005</v>
      </c>
      <c r="F73" s="1058">
        <f>SUM(F74:F78)</f>
        <v>10181</v>
      </c>
      <c r="G73" s="1058">
        <f t="shared" si="4"/>
        <v>311186</v>
      </c>
      <c r="H73" s="1231">
        <f>SUM(H74:H78)</f>
        <v>0</v>
      </c>
      <c r="I73" s="1457">
        <f t="shared" si="5"/>
        <v>0</v>
      </c>
      <c r="K73" s="1293">
        <f>SUM(K74:K78)</f>
        <v>0</v>
      </c>
      <c r="L73" s="1293">
        <f>SUM(L74:L78)</f>
        <v>0</v>
      </c>
    </row>
    <row r="74" spans="1:12" ht="15" customHeight="1">
      <c r="A74" s="1275"/>
      <c r="B74" s="1274">
        <v>1</v>
      </c>
      <c r="C74" s="1295" t="s">
        <v>678</v>
      </c>
      <c r="D74" s="1298">
        <f>'[9]Támogatások'!E235+'[9]Egyébműk'!E304</f>
        <v>33000</v>
      </c>
      <c r="E74" s="1299">
        <f>'[9]Támogatások'!F235</f>
        <v>33000</v>
      </c>
      <c r="F74" s="1296">
        <f>'[9]Támogatások'!G235</f>
        <v>0</v>
      </c>
      <c r="G74" s="1296">
        <f t="shared" si="4"/>
        <v>33000</v>
      </c>
      <c r="H74" s="1300">
        <f>'[9]Támogatások'!I235</f>
        <v>0</v>
      </c>
      <c r="I74" s="1513">
        <f t="shared" si="5"/>
        <v>0</v>
      </c>
      <c r="K74" s="1298">
        <f>'[9]Támogatások'!K235</f>
        <v>0</v>
      </c>
      <c r="L74" s="1298">
        <f>'[9]Támogatások'!L235</f>
        <v>0</v>
      </c>
    </row>
    <row r="75" spans="1:12" ht="15" customHeight="1">
      <c r="A75" s="1275"/>
      <c r="B75" s="1274">
        <v>2</v>
      </c>
      <c r="C75" s="1301" t="s">
        <v>680</v>
      </c>
      <c r="D75" s="1296">
        <f>'[9]Támogatások'!E236+'[9]Egyébműk'!E302</f>
        <v>96153</v>
      </c>
      <c r="E75" s="1296">
        <f>'[9]Támogatások'!F236+'[9]Egyébműk'!F302</f>
        <v>96153</v>
      </c>
      <c r="F75" s="1296">
        <f>'[9]Támogatások'!G236+'[9]Egyébműk'!G302</f>
        <v>2521</v>
      </c>
      <c r="G75" s="1047">
        <f t="shared" si="4"/>
        <v>98674</v>
      </c>
      <c r="H75" s="1222">
        <f>'[9]Támogatások'!I236+'[9]Egyébműk'!I302</f>
        <v>0</v>
      </c>
      <c r="I75" s="1553">
        <f t="shared" si="5"/>
        <v>0</v>
      </c>
      <c r="K75" s="1296">
        <f>'[9]Támogatások'!K236+'[9]Egyébműk'!K302</f>
        <v>0</v>
      </c>
      <c r="L75" s="1296">
        <f>'[9]Támogatások'!L236+'[9]Egyébműk'!L302</f>
        <v>0</v>
      </c>
    </row>
    <row r="76" spans="1:12" ht="15" customHeight="1">
      <c r="A76" s="1275"/>
      <c r="B76" s="1274">
        <v>3</v>
      </c>
      <c r="C76" s="1301" t="s">
        <v>679</v>
      </c>
      <c r="D76" s="1296">
        <f>'[9]Támogatások'!E237+'[9]Egyébműk'!E303</f>
        <v>171252</v>
      </c>
      <c r="E76" s="1296">
        <f>'[9]Támogatások'!F237+'[9]Városüz.+Ig'!F160+'[9]Egyébműk'!F303</f>
        <v>171252</v>
      </c>
      <c r="F76" s="1296">
        <f>'[9]Támogatások'!G237+'[9]Városüz.+Ig'!G160+'[9]Egyébműk'!G303</f>
        <v>7660</v>
      </c>
      <c r="G76" s="1047">
        <f t="shared" si="4"/>
        <v>178912</v>
      </c>
      <c r="H76" s="1202">
        <f>'[9]Támogatások'!I237+'[9]Városüz.+Ig'!I160</f>
        <v>0</v>
      </c>
      <c r="I76" s="1553">
        <f t="shared" si="5"/>
        <v>0</v>
      </c>
      <c r="K76" s="1296">
        <f>'[9]Támogatások'!K237</f>
        <v>0</v>
      </c>
      <c r="L76" s="1296">
        <f>'[9]Támogatások'!L237</f>
        <v>0</v>
      </c>
    </row>
    <row r="77" spans="1:12" ht="15" customHeight="1">
      <c r="A77" s="1275"/>
      <c r="B77" s="1274">
        <v>4</v>
      </c>
      <c r="C77" s="1301" t="s">
        <v>579</v>
      </c>
      <c r="D77" s="1296"/>
      <c r="E77" s="1201"/>
      <c r="F77" s="1202"/>
      <c r="G77" s="1201"/>
      <c r="H77" s="1202"/>
      <c r="I77" s="2104"/>
      <c r="K77" s="1296"/>
      <c r="L77" s="1296"/>
    </row>
    <row r="78" spans="1:12" ht="15" customHeight="1" thickBot="1">
      <c r="A78" s="1275"/>
      <c r="B78" s="1274">
        <v>5</v>
      </c>
      <c r="C78" s="1295" t="s">
        <v>675</v>
      </c>
      <c r="D78" s="1296">
        <f>'[9]Támogatások'!E239</f>
        <v>600</v>
      </c>
      <c r="E78" s="1296">
        <f>'[9]Támogatások'!F239</f>
        <v>600</v>
      </c>
      <c r="F78" s="1202">
        <f>'[9]Támogatások'!G239</f>
        <v>0</v>
      </c>
      <c r="G78" s="1201">
        <f aca="true" t="shared" si="6" ref="G78:G92">SUM(E78:F78)</f>
        <v>600</v>
      </c>
      <c r="H78" s="1202">
        <f>'[9]Támogatások'!I239</f>
        <v>0</v>
      </c>
      <c r="I78" s="2104"/>
      <c r="K78" s="1296">
        <f>'[9]Támogatások'!K239</f>
        <v>0</v>
      </c>
      <c r="L78" s="1296">
        <f>'[9]Támogatások'!M239</f>
        <v>0</v>
      </c>
    </row>
    <row r="79" spans="1:12" s="1294" customFormat="1" ht="15" customHeight="1" thickBot="1">
      <c r="A79" s="1290">
        <v>8</v>
      </c>
      <c r="B79" s="1291"/>
      <c r="C79" s="1292" t="s">
        <v>135</v>
      </c>
      <c r="D79" s="1293">
        <f>SUM(D80:D82)</f>
        <v>4552952</v>
      </c>
      <c r="E79" s="1293">
        <f>SUM(E80:E82)</f>
        <v>4552952</v>
      </c>
      <c r="F79" s="1058">
        <f>SUM(F80:F82)</f>
        <v>85381</v>
      </c>
      <c r="G79" s="1058">
        <f t="shared" si="6"/>
        <v>4638333</v>
      </c>
      <c r="H79" s="1231">
        <f>SUM(H80:H82)</f>
        <v>0</v>
      </c>
      <c r="I79" s="1457">
        <f>H79/G79</f>
        <v>0</v>
      </c>
      <c r="K79" s="1293">
        <f>SUM(K80:K82)</f>
        <v>0</v>
      </c>
      <c r="L79" s="1293">
        <f>SUM(L80:L82)</f>
        <v>0</v>
      </c>
    </row>
    <row r="80" spans="1:12" ht="15" customHeight="1">
      <c r="A80" s="1275"/>
      <c r="B80" s="1274">
        <v>1</v>
      </c>
      <c r="C80" s="1295" t="s">
        <v>136</v>
      </c>
      <c r="D80" s="1296">
        <f>'[9]fejlesztés'!D129</f>
        <v>4210751</v>
      </c>
      <c r="E80" s="1296">
        <f>'[9]fejlesztés'!E129</f>
        <v>4210751</v>
      </c>
      <c r="F80" s="1296">
        <f>'[9]fejlesztés'!F129</f>
        <v>0</v>
      </c>
      <c r="G80" s="1296">
        <f t="shared" si="6"/>
        <v>4210751</v>
      </c>
      <c r="H80" s="1299">
        <f>'[9]fejlesztés'!H129</f>
        <v>0</v>
      </c>
      <c r="I80" s="1513">
        <f>H80/G80</f>
        <v>0</v>
      </c>
      <c r="K80" s="1296"/>
      <c r="L80" s="1296"/>
    </row>
    <row r="81" spans="1:12" ht="15" customHeight="1">
      <c r="A81" s="1275"/>
      <c r="B81" s="1274">
        <v>2</v>
      </c>
      <c r="C81" s="1295" t="s">
        <v>137</v>
      </c>
      <c r="D81" s="1296">
        <f>'[9]fejlesztés'!D187</f>
        <v>109050</v>
      </c>
      <c r="E81" s="1047">
        <f>'[9]fejlesztés'!E187</f>
        <v>109050</v>
      </c>
      <c r="F81" s="1047">
        <f>'[9]fejlesztés'!F187</f>
        <v>0</v>
      </c>
      <c r="G81" s="1047">
        <f t="shared" si="6"/>
        <v>109050</v>
      </c>
      <c r="H81" s="2127">
        <f>'[9]fejlesztés'!H187</f>
        <v>0</v>
      </c>
      <c r="I81" s="1553">
        <f>H81/G81</f>
        <v>0</v>
      </c>
      <c r="K81" s="1296">
        <f>'[9]fejlesztés'!J129</f>
        <v>0</v>
      </c>
      <c r="L81" s="1296">
        <f>'[9]fejlesztés'!K129</f>
        <v>0</v>
      </c>
    </row>
    <row r="82" spans="1:12" ht="15" customHeight="1" thickBot="1">
      <c r="A82" s="1275"/>
      <c r="B82" s="1274">
        <v>3</v>
      </c>
      <c r="C82" s="1295" t="s">
        <v>138</v>
      </c>
      <c r="D82" s="1296">
        <f>'[9]fejlesztés'!D200+'[9]fejlesztés'!D218+'[9]fejlesztés'!D210</f>
        <v>233151</v>
      </c>
      <c r="E82" s="1296">
        <f>'[9]fejlesztés'!E200+'[9]fejlesztés'!E218+'[9]fejlesztés'!E210</f>
        <v>233151</v>
      </c>
      <c r="F82" s="1296">
        <f>'[9]fejlesztés'!F200+'[9]fejlesztés'!F218</f>
        <v>85381</v>
      </c>
      <c r="G82" s="1302">
        <f t="shared" si="6"/>
        <v>318532</v>
      </c>
      <c r="H82" s="1303">
        <f>'[9]fejlesztés'!H200</f>
        <v>0</v>
      </c>
      <c r="I82" s="2104">
        <f>H82/G82</f>
        <v>0</v>
      </c>
      <c r="K82" s="1296">
        <f>'[9]fejlesztés'!J148+'[9]fejlesztés'!J237</f>
        <v>0</v>
      </c>
      <c r="L82" s="1296">
        <f>'[9]fejlesztés'!J148+'[9]fejlesztés'!J234</f>
        <v>0</v>
      </c>
    </row>
    <row r="83" spans="1:12" s="1294" customFormat="1" ht="15" customHeight="1" thickBot="1">
      <c r="A83" s="1290">
        <v>9</v>
      </c>
      <c r="B83" s="1291"/>
      <c r="C83" s="1292" t="s">
        <v>139</v>
      </c>
      <c r="D83" s="1293">
        <f>SUM(D84:D85)</f>
        <v>259497</v>
      </c>
      <c r="E83" s="1293">
        <f>SUM(E84:E85)</f>
        <v>259497</v>
      </c>
      <c r="F83" s="1230">
        <f>SUM(F84:F85)</f>
        <v>9034</v>
      </c>
      <c r="G83" s="1304">
        <f t="shared" si="6"/>
        <v>268531</v>
      </c>
      <c r="H83" s="1231">
        <f>SUM(H84:H85)</f>
        <v>0</v>
      </c>
      <c r="I83" s="1457">
        <f>H83/G83</f>
        <v>0</v>
      </c>
      <c r="K83" s="1293">
        <f>SUM(K84:K85)</f>
        <v>0</v>
      </c>
      <c r="L83" s="1293">
        <f>SUM(L84:L85)</f>
        <v>0</v>
      </c>
    </row>
    <row r="84" spans="1:12" ht="15" customHeight="1">
      <c r="A84" s="1275"/>
      <c r="B84" s="1274">
        <v>1</v>
      </c>
      <c r="C84" s="1295" t="s">
        <v>140</v>
      </c>
      <c r="D84" s="1296">
        <f>'[9]Finanszírozás'!E93</f>
        <v>100000</v>
      </c>
      <c r="E84" s="1296">
        <f>'[9]Finanszírozás'!F93</f>
        <v>100000</v>
      </c>
      <c r="F84" s="1296">
        <f>'[9]Finanszírozás'!G93</f>
        <v>-10396</v>
      </c>
      <c r="G84" s="1305">
        <f t="shared" si="6"/>
        <v>89604</v>
      </c>
      <c r="H84" s="1297"/>
      <c r="I84" s="1513"/>
      <c r="K84" s="1296">
        <f>'[9]Finanszírozás'!K93</f>
        <v>0</v>
      </c>
      <c r="L84" s="1296">
        <f>'[9]Finanszírozás'!L93</f>
        <v>0</v>
      </c>
    </row>
    <row r="85" spans="1:12" ht="15" customHeight="1" thickBot="1">
      <c r="A85" s="1275"/>
      <c r="B85" s="1274">
        <v>2</v>
      </c>
      <c r="C85" s="1295" t="s">
        <v>1028</v>
      </c>
      <c r="D85" s="1296">
        <f>'[9]Finanszírozás'!E96+'[9]Finanszírozás'!E94+'[9]Finanszírozás'!E95+'[9]Finanszírozás'!E99+'[9]Finanszírozás'!E100</f>
        <v>159497</v>
      </c>
      <c r="E85" s="1296">
        <f>'[9]Finanszírozás'!F96+'[9]Finanszírozás'!F94+'[9]Finanszírozás'!F95+'[9]Finanszírozás'!F99+'[9]Finanszírozás'!F100</f>
        <v>159497</v>
      </c>
      <c r="F85" s="1296">
        <f>'[9]Finanszírozás'!G96+'[9]Finanszírozás'!G94+'[9]Finanszírozás'!G95+'[9]Finanszírozás'!G97+'[9]Finanszírozás'!G99+'[9]Finanszírozás'!G100</f>
        <v>19430</v>
      </c>
      <c r="G85" s="1296">
        <f t="shared" si="6"/>
        <v>178927</v>
      </c>
      <c r="H85" s="1202">
        <f>'[9]Finanszírozás'!I93</f>
        <v>0</v>
      </c>
      <c r="I85" s="2104">
        <f>H85/G85</f>
        <v>0</v>
      </c>
      <c r="K85" s="1296">
        <f>'[9]Finanszírozás'!K94+'[9]Finanszírozás'!K95</f>
        <v>0</v>
      </c>
      <c r="L85" s="1296">
        <f>'[9]Finanszírozás'!L94+'[9]Finanszírozás'!L95</f>
        <v>0</v>
      </c>
    </row>
    <row r="86" spans="1:12" s="1294" customFormat="1" ht="15" customHeight="1" thickBot="1">
      <c r="A86" s="1290">
        <v>10</v>
      </c>
      <c r="B86" s="1291"/>
      <c r="C86" s="1292" t="s">
        <v>64</v>
      </c>
      <c r="D86" s="1293">
        <f>SUM(D87:D88)</f>
        <v>56496</v>
      </c>
      <c r="E86" s="1058">
        <f>SUM(E87:E88)</f>
        <v>56496</v>
      </c>
      <c r="F86" s="1382">
        <f>SUM(F87:F89)</f>
        <v>21900</v>
      </c>
      <c r="G86" s="1058">
        <f t="shared" si="6"/>
        <v>78396</v>
      </c>
      <c r="H86" s="1231">
        <f>SUM(H87:H88)</f>
        <v>0</v>
      </c>
      <c r="I86" s="1457">
        <f>H86/G86</f>
        <v>0</v>
      </c>
      <c r="K86" s="1293">
        <f>SUM(K87:K88)</f>
        <v>0</v>
      </c>
      <c r="L86" s="1293">
        <f>SUM(L87:L88)</f>
        <v>0</v>
      </c>
    </row>
    <row r="87" spans="1:12" ht="15" customHeight="1">
      <c r="A87" s="1275"/>
      <c r="B87" s="1274">
        <v>1</v>
      </c>
      <c r="C87" s="1295" t="s">
        <v>740</v>
      </c>
      <c r="D87" s="1296">
        <f>'[9]Finanszírozás'!E102+'[9]fejlesztés'!D225</f>
        <v>0</v>
      </c>
      <c r="E87" s="1296">
        <f>'[9]Finanszírozás'!F102+'[9]fejlesztés'!E225</f>
        <v>0</v>
      </c>
      <c r="F87" s="1296"/>
      <c r="G87" s="1296">
        <f t="shared" si="6"/>
        <v>0</v>
      </c>
      <c r="H87" s="2007"/>
      <c r="I87" s="1513"/>
      <c r="K87" s="1296"/>
      <c r="L87" s="1296"/>
    </row>
    <row r="88" spans="1:12" ht="15" customHeight="1">
      <c r="A88" s="1275"/>
      <c r="B88" s="1274">
        <v>2</v>
      </c>
      <c r="C88" s="1295" t="s">
        <v>583</v>
      </c>
      <c r="D88" s="1296">
        <f>'[9]fejlesztés'!D221+'[9]Finanszírozás'!E98</f>
        <v>56496</v>
      </c>
      <c r="E88" s="1296">
        <f>'[9]fejlesztés'!E224+'[9]Finanszírozás'!F98+'[9]fejlesztés'!E222+'[9]fejlesztés'!E223+'[9]Finanszírozás'!F101</f>
        <v>56496</v>
      </c>
      <c r="F88" s="1296">
        <f>'[9]fejlesztés'!F224+'[9]Finanszírozás'!G98+'[9]fejlesztés'!F222+'[9]fejlesztés'!F223+'[9]Finanszírozás'!G101</f>
        <v>21900</v>
      </c>
      <c r="G88" s="1296">
        <f t="shared" si="6"/>
        <v>78396</v>
      </c>
      <c r="H88" s="2127">
        <f>'[9]Finanszírozás'!I98+'[9]fejlesztés'!H221</f>
        <v>0</v>
      </c>
      <c r="I88" s="1553">
        <f>H88/G88</f>
        <v>0</v>
      </c>
      <c r="K88" s="1296">
        <f>'[9]fejlesztés'!J240+'[9]Finanszírozás'!K98</f>
        <v>0</v>
      </c>
      <c r="L88" s="1296">
        <f>'[9]fejlesztés'!J240+'[9]Finanszírozás'!L98</f>
        <v>0</v>
      </c>
    </row>
    <row r="89" spans="1:12" ht="15" customHeight="1">
      <c r="A89" s="1594"/>
      <c r="B89" s="1274">
        <v>3</v>
      </c>
      <c r="C89" s="1157" t="s">
        <v>525</v>
      </c>
      <c r="D89" s="1296"/>
      <c r="E89" s="2054"/>
      <c r="F89" s="1296">
        <f>'[9]Finanszírozás'!G103</f>
        <v>0</v>
      </c>
      <c r="G89" s="1296">
        <f t="shared" si="6"/>
        <v>0</v>
      </c>
      <c r="H89" s="1297"/>
      <c r="I89" s="1513"/>
      <c r="K89" s="1296"/>
      <c r="L89" s="1296"/>
    </row>
    <row r="90" spans="1:12" ht="15" customHeight="1" thickBot="1">
      <c r="A90" s="1594"/>
      <c r="B90" s="1595">
        <v>4</v>
      </c>
      <c r="C90" s="1157" t="s">
        <v>526</v>
      </c>
      <c r="D90" s="1398"/>
      <c r="E90" s="1398"/>
      <c r="F90" s="1398"/>
      <c r="G90" s="1398"/>
      <c r="H90" s="1400"/>
      <c r="I90" s="2105"/>
      <c r="K90" s="1398"/>
      <c r="L90" s="1398"/>
    </row>
    <row r="91" spans="1:12" s="1294" customFormat="1" ht="30.75" thickBot="1">
      <c r="A91" s="1290">
        <v>11</v>
      </c>
      <c r="B91" s="1291">
        <v>1</v>
      </c>
      <c r="C91" s="1292" t="s">
        <v>142</v>
      </c>
      <c r="D91" s="1293">
        <f>'[9]Finanszírozás'!E92</f>
        <v>1737828</v>
      </c>
      <c r="E91" s="1293">
        <f>'[9]Finanszírozás'!F92+'[9]fejlesztés'!E219</f>
        <v>1737828</v>
      </c>
      <c r="F91" s="1293">
        <f>'[9]Finanszírozás'!G92+'[9]fejlesztés'!F219</f>
        <v>46971</v>
      </c>
      <c r="G91" s="1293">
        <f t="shared" si="6"/>
        <v>1784799</v>
      </c>
      <c r="H91" s="1231">
        <f>'[9]Finanszírozás'!I92</f>
        <v>0</v>
      </c>
      <c r="I91" s="1457">
        <f>H91/G91</f>
        <v>0</v>
      </c>
      <c r="K91" s="1293">
        <f>'[9]Finanszírozás'!K92</f>
        <v>0</v>
      </c>
      <c r="L91" s="1293">
        <f>'[9]Finanszírozás'!L92</f>
        <v>0</v>
      </c>
    </row>
    <row r="92" spans="1:12" ht="16.5" thickBot="1">
      <c r="A92" s="1279"/>
      <c r="B92" s="1280"/>
      <c r="C92" s="1281" t="s">
        <v>143</v>
      </c>
      <c r="D92" s="1282">
        <f>D69+D73+D79+D83+D86+D91</f>
        <v>7506679</v>
      </c>
      <c r="E92" s="1293">
        <f>E69+E73+E79+E83+E86+E91</f>
        <v>7506679</v>
      </c>
      <c r="F92" s="1293">
        <f>F69+F73+F79+F83+F86+F91</f>
        <v>172467</v>
      </c>
      <c r="G92" s="1293">
        <f t="shared" si="6"/>
        <v>7679146</v>
      </c>
      <c r="H92" s="1306">
        <f>H69+H73+H79+H83+H86+H91</f>
        <v>0</v>
      </c>
      <c r="I92" s="1457">
        <f>H92/G92</f>
        <v>0</v>
      </c>
      <c r="K92" s="1282">
        <f>K69+K73+K79+K83+K86+K91</f>
        <v>0</v>
      </c>
      <c r="L92" s="1282">
        <f>L69+L73+L79+L83+L86+L91</f>
        <v>0</v>
      </c>
    </row>
    <row r="94" spans="1:4" ht="16.5" hidden="1" thickBot="1">
      <c r="A94" s="1307" t="s">
        <v>144</v>
      </c>
      <c r="B94" s="1308"/>
      <c r="C94" s="1309"/>
      <c r="D94" s="1310">
        <v>95</v>
      </c>
    </row>
    <row r="95" spans="1:4" ht="16.5" hidden="1" thickBot="1">
      <c r="A95" s="1307"/>
      <c r="B95" s="1308"/>
      <c r="C95" s="1309"/>
      <c r="D95" s="1310"/>
    </row>
    <row r="96" spans="4:6" ht="12.75">
      <c r="D96" s="1424">
        <f>D66-D92</f>
        <v>0</v>
      </c>
      <c r="F96" s="1424">
        <f>F66-F92</f>
        <v>0</v>
      </c>
    </row>
    <row r="97" ht="12.75">
      <c r="D97" s="1424"/>
    </row>
    <row r="98" ht="12.75">
      <c r="D98" s="1424"/>
    </row>
  </sheetData>
  <sheetProtection/>
  <mergeCells count="1">
    <mergeCell ref="F1:G1"/>
  </mergeCells>
  <printOptions horizontalCentered="1"/>
  <pageMargins left="0.3937007874015748" right="0.3937007874015748" top="0.5905511811023623" bottom="0.5905511811023623" header="0" footer="0"/>
  <pageSetup firstPageNumber="5" useFirstPageNumber="1" horizontalDpi="300" verticalDpi="300" orientation="portrait" paperSize="9" scale="74" r:id="rId1"/>
  <headerFooter alignWithMargins="0">
    <oddHeader>&amp;R&amp;P</oddHeader>
  </headerFooter>
  <rowBreaks count="1" manualBreakCount="1">
    <brk id="66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zoomScalePageLayoutView="0" workbookViewId="0" topLeftCell="A1">
      <pane xSplit="1" ySplit="4" topLeftCell="G14" activePane="bottomRight" state="frozen"/>
      <selection pane="topLeft" activeCell="N20" sqref="N20"/>
      <selection pane="topRight" activeCell="N20" sqref="N20"/>
      <selection pane="bottomLeft" activeCell="N20" sqref="N20"/>
      <selection pane="bottomRight" activeCell="Q34" sqref="Q34"/>
    </sheetView>
  </sheetViews>
  <sheetFormatPr defaultColWidth="9.140625" defaultRowHeight="12.75"/>
  <cols>
    <col min="1" max="1" width="28.7109375" style="387" customWidth="1"/>
    <col min="2" max="4" width="9.8515625" style="387" customWidth="1"/>
    <col min="5" max="7" width="9.140625" style="387" customWidth="1"/>
    <col min="8" max="10" width="9.7109375" style="387" customWidth="1"/>
    <col min="11" max="16384" width="9.140625" style="387" customWidth="1"/>
  </cols>
  <sheetData>
    <row r="1" spans="2:21" ht="13.5" thickBot="1">
      <c r="B1" s="388" t="s">
        <v>531</v>
      </c>
      <c r="C1" s="388"/>
      <c r="D1" s="388"/>
      <c r="T1" s="387" t="s">
        <v>502</v>
      </c>
      <c r="U1" s="387" t="s">
        <v>532</v>
      </c>
    </row>
    <row r="2" spans="1:20" ht="12.75">
      <c r="A2" s="389"/>
      <c r="B2" s="390" t="s">
        <v>318</v>
      </c>
      <c r="C2" s="391"/>
      <c r="D2" s="391"/>
      <c r="E2" s="392"/>
      <c r="F2" s="391"/>
      <c r="G2" s="391"/>
      <c r="H2" s="391" t="s">
        <v>323</v>
      </c>
      <c r="I2" s="391"/>
      <c r="J2" s="391"/>
      <c r="K2" s="392"/>
      <c r="L2" s="391"/>
      <c r="M2" s="391"/>
      <c r="N2" s="391" t="s">
        <v>533</v>
      </c>
      <c r="O2" s="391"/>
      <c r="P2" s="391"/>
      <c r="Q2" s="391" t="s">
        <v>325</v>
      </c>
      <c r="R2" s="391"/>
      <c r="S2" s="391"/>
      <c r="T2" s="393"/>
    </row>
    <row r="3" spans="1:20" ht="38.25" customHeight="1">
      <c r="A3" s="394" t="s">
        <v>562</v>
      </c>
      <c r="B3" s="395" t="s">
        <v>534</v>
      </c>
      <c r="C3" s="396"/>
      <c r="D3" s="396"/>
      <c r="E3" s="397" t="s">
        <v>155</v>
      </c>
      <c r="F3" s="396"/>
      <c r="G3" s="396"/>
      <c r="H3" s="396" t="s">
        <v>327</v>
      </c>
      <c r="I3" s="396"/>
      <c r="J3" s="396"/>
      <c r="K3" s="397" t="s">
        <v>597</v>
      </c>
      <c r="L3" s="396"/>
      <c r="M3" s="396"/>
      <c r="N3" s="396"/>
      <c r="O3" s="396"/>
      <c r="P3" s="396"/>
      <c r="Q3" s="396" t="s">
        <v>328</v>
      </c>
      <c r="R3" s="396"/>
      <c r="S3" s="396"/>
      <c r="T3" s="398" t="s">
        <v>329</v>
      </c>
    </row>
    <row r="4" spans="1:22" ht="12.75">
      <c r="A4" s="375"/>
      <c r="B4" s="399" t="s">
        <v>330</v>
      </c>
      <c r="C4" s="399" t="s">
        <v>331</v>
      </c>
      <c r="D4" s="399" t="s">
        <v>332</v>
      </c>
      <c r="E4" s="399" t="s">
        <v>330</v>
      </c>
      <c r="F4" s="399" t="s">
        <v>331</v>
      </c>
      <c r="G4" s="399" t="s">
        <v>332</v>
      </c>
      <c r="H4" s="399" t="s">
        <v>330</v>
      </c>
      <c r="I4" s="399" t="s">
        <v>331</v>
      </c>
      <c r="J4" s="399" t="s">
        <v>332</v>
      </c>
      <c r="K4" s="399" t="s">
        <v>330</v>
      </c>
      <c r="L4" s="399" t="s">
        <v>331</v>
      </c>
      <c r="M4" s="399" t="s">
        <v>332</v>
      </c>
      <c r="N4" s="399" t="s">
        <v>330</v>
      </c>
      <c r="O4" s="399" t="s">
        <v>331</v>
      </c>
      <c r="P4" s="399" t="s">
        <v>332</v>
      </c>
      <c r="Q4" s="399" t="s">
        <v>330</v>
      </c>
      <c r="R4" s="399" t="s">
        <v>331</v>
      </c>
      <c r="S4" s="399" t="s">
        <v>332</v>
      </c>
      <c r="T4" s="399" t="s">
        <v>330</v>
      </c>
      <c r="U4" s="399" t="s">
        <v>331</v>
      </c>
      <c r="V4" s="399" t="s">
        <v>332</v>
      </c>
    </row>
    <row r="5" spans="1:22" ht="12.75">
      <c r="A5" s="375" t="s">
        <v>277</v>
      </c>
      <c r="B5" s="399">
        <f>BevjcsBölcs!E10</f>
        <v>858</v>
      </c>
      <c r="C5" s="399">
        <f>BevjcsBölcs!H10+BevjcsBölcs!H13</f>
        <v>858</v>
      </c>
      <c r="D5" s="399">
        <f>BevjcsBölcs!I10</f>
        <v>0</v>
      </c>
      <c r="E5" s="399">
        <f>BevjcsBölcs!E27</f>
        <v>0</v>
      </c>
      <c r="F5" s="399">
        <f>BevjcsBölcs!H27</f>
        <v>0</v>
      </c>
      <c r="G5" s="399">
        <f>BevjcsBölcs!I27</f>
        <v>0</v>
      </c>
      <c r="H5" s="399"/>
      <c r="I5" s="399"/>
      <c r="J5" s="399"/>
      <c r="K5" s="399"/>
      <c r="L5" s="399"/>
      <c r="M5" s="399"/>
      <c r="N5" s="399"/>
      <c r="O5" s="399">
        <f>BevjcsBölcs!H44</f>
        <v>0</v>
      </c>
      <c r="P5" s="399">
        <f>BevjcsBölcs!I44</f>
        <v>0</v>
      </c>
      <c r="Q5" s="399">
        <f>BevjcsBölcs!E24</f>
        <v>92764</v>
      </c>
      <c r="R5" s="399">
        <f>BevjcsBölcs!H24</f>
        <v>92985</v>
      </c>
      <c r="S5" s="399">
        <f>BevjcsBölcs!I24</f>
        <v>0</v>
      </c>
      <c r="T5" s="400">
        <f>B5+E5+H5+K5+Q5+N5</f>
        <v>93622</v>
      </c>
      <c r="U5" s="400">
        <f>C5+F5+I5+L5+R5+O5</f>
        <v>93843</v>
      </c>
      <c r="V5" s="400">
        <f aca="true" t="shared" si="0" ref="V5:V17">D5+G5+J5+M5+S5+P5</f>
        <v>0</v>
      </c>
    </row>
    <row r="6" spans="1:22" ht="12.75">
      <c r="A6" s="375" t="s">
        <v>333</v>
      </c>
      <c r="B6" s="399">
        <f>BevjcsKözpontiÓvoda!E16</f>
        <v>600</v>
      </c>
      <c r="C6" s="399">
        <f>BevjcsKözpontiÓvoda!H16</f>
        <v>600</v>
      </c>
      <c r="D6" s="399">
        <f>BevjcsKözpontiÓvoda!I16</f>
        <v>0</v>
      </c>
      <c r="E6" s="399">
        <f>BevjcsKözpontiÓvoda!E27</f>
        <v>0</v>
      </c>
      <c r="F6" s="399">
        <f>BevjcsKözpontiÓvoda!H27</f>
        <v>0</v>
      </c>
      <c r="G6" s="399">
        <f>BevjcsKözpontiÓvoda!I27</f>
        <v>0</v>
      </c>
      <c r="H6" s="399">
        <f>BevjcsKözpontiÓvoda!E22</f>
        <v>0</v>
      </c>
      <c r="I6" s="399">
        <f>BevjcsKözpontiÓvoda!H22</f>
        <v>0</v>
      </c>
      <c r="J6" s="399">
        <f>BevjcsKözpontiÓvoda!I22</f>
        <v>0</v>
      </c>
      <c r="K6" s="399">
        <f>BevjcsKözpontiÓvoda!E28</f>
        <v>0</v>
      </c>
      <c r="L6" s="399">
        <f>BevjcsKözpontiÓvoda!H28</f>
        <v>0</v>
      </c>
      <c r="M6" s="399">
        <f>BevjcsKözpontiÓvoda!I28</f>
        <v>0</v>
      </c>
      <c r="N6" s="399">
        <f>BevjcsKözpontiÓvoda!E44</f>
        <v>0</v>
      </c>
      <c r="O6" s="399">
        <f>BevjcsKözpontiÓvoda!H44</f>
        <v>0</v>
      </c>
      <c r="P6" s="399">
        <f>BevjcsKözpontiÓvoda!I44</f>
        <v>0</v>
      </c>
      <c r="Q6" s="399">
        <f>BevjcsKözpontiÓvoda!E24</f>
        <v>394923</v>
      </c>
      <c r="R6" s="399">
        <f>BevjcsKözpontiÓvoda!H24</f>
        <v>403813</v>
      </c>
      <c r="S6" s="399">
        <f>BevjcsKözpontiÓvoda!I24</f>
        <v>0</v>
      </c>
      <c r="T6" s="400">
        <f>B6+E6+H6+K6+Q6+N6</f>
        <v>395523</v>
      </c>
      <c r="U6" s="400">
        <f aca="true" t="shared" si="1" ref="U6:U17">C6+F6+I6+L6+R6+O6</f>
        <v>404413</v>
      </c>
      <c r="V6" s="400">
        <f t="shared" si="0"/>
        <v>0</v>
      </c>
    </row>
    <row r="7" spans="1:22" ht="12.75">
      <c r="A7" s="375" t="s">
        <v>334</v>
      </c>
      <c r="B7" s="399">
        <f>BevjcsGamesz!E16</f>
        <v>1511</v>
      </c>
      <c r="C7" s="399">
        <f>BevjcsGamesz!H16</f>
        <v>0</v>
      </c>
      <c r="D7" s="399">
        <f>BevjcsGamesz!I16</f>
        <v>0</v>
      </c>
      <c r="E7" s="399">
        <f>BevjcsGamesz!E27</f>
        <v>7924</v>
      </c>
      <c r="F7" s="399">
        <f>BevjcsGamesz!H27</f>
        <v>0</v>
      </c>
      <c r="G7" s="399">
        <f>BevjcsGamesz!I27</f>
        <v>0</v>
      </c>
      <c r="H7" s="399">
        <f>BevjcsGamesz!E22</f>
        <v>0</v>
      </c>
      <c r="I7" s="399">
        <f>BevjcsGamesz!H22</f>
        <v>0</v>
      </c>
      <c r="J7" s="399">
        <f>BevjcsGamesz!I22</f>
        <v>0</v>
      </c>
      <c r="K7" s="399">
        <f>BevjcsGamesz!E28</f>
        <v>0</v>
      </c>
      <c r="L7" s="399">
        <f>BevjcsGamesz!H28</f>
        <v>0</v>
      </c>
      <c r="M7" s="399">
        <f>BevjcsGamesz!I28</f>
        <v>0</v>
      </c>
      <c r="N7" s="399">
        <f>BevjcsGamesz!E44</f>
        <v>0</v>
      </c>
      <c r="O7" s="399">
        <f>BevjcsGamesz!H44</f>
        <v>0</v>
      </c>
      <c r="P7" s="399">
        <f>BevjcsGamesz!I44</f>
        <v>0</v>
      </c>
      <c r="Q7" s="399">
        <f>BevjcsGamesz!E24</f>
        <v>107675</v>
      </c>
      <c r="R7" s="399">
        <f>BevjcsGamesz!H24</f>
        <v>0</v>
      </c>
      <c r="S7" s="399">
        <f>BevjcsGamesz!I24</f>
        <v>0</v>
      </c>
      <c r="T7" s="400">
        <f>B7+E7+H7+K7+Q7+N7</f>
        <v>117110</v>
      </c>
      <c r="U7" s="400">
        <f t="shared" si="1"/>
        <v>0</v>
      </c>
      <c r="V7" s="400">
        <f t="shared" si="0"/>
        <v>0</v>
      </c>
    </row>
    <row r="8" spans="1:22" ht="12.75">
      <c r="A8" s="375" t="s">
        <v>753</v>
      </c>
      <c r="B8" s="399">
        <f>BevjcsTerületell!E16</f>
        <v>15953</v>
      </c>
      <c r="C8" s="399">
        <f>BevjcsTerületell!H16</f>
        <v>15953</v>
      </c>
      <c r="D8" s="399"/>
      <c r="E8" s="399">
        <f>BevjcsTerületell!E27</f>
        <v>0</v>
      </c>
      <c r="F8" s="399">
        <f>BevjcsTerületell!H27</f>
        <v>0</v>
      </c>
      <c r="G8" s="399"/>
      <c r="H8" s="399">
        <f>BevjcsTerületell!E22</f>
        <v>0</v>
      </c>
      <c r="I8" s="399"/>
      <c r="J8" s="399"/>
      <c r="K8" s="399">
        <f>BevjcsTerületell!E28</f>
        <v>0</v>
      </c>
      <c r="L8" s="399"/>
      <c r="M8" s="399"/>
      <c r="N8" s="399">
        <f>BevjcsTerületell!E44</f>
        <v>0</v>
      </c>
      <c r="O8" s="399"/>
      <c r="P8" s="399"/>
      <c r="Q8" s="399">
        <f>BevjcsTerületell!E24</f>
        <v>93908</v>
      </c>
      <c r="R8" s="399">
        <f>BevjcsTerületell!H24</f>
        <v>101033</v>
      </c>
      <c r="S8" s="399"/>
      <c r="T8" s="400">
        <f>B8+E8+H8+K8+Q8+N8</f>
        <v>109861</v>
      </c>
      <c r="U8" s="400">
        <f t="shared" si="1"/>
        <v>116986</v>
      </c>
      <c r="V8" s="400">
        <f t="shared" si="0"/>
        <v>0</v>
      </c>
    </row>
    <row r="9" spans="1:22" ht="12.75">
      <c r="A9" s="375" t="s">
        <v>752</v>
      </c>
      <c r="B9" s="399">
        <f>BevjcsParkfennt!E16</f>
        <v>0</v>
      </c>
      <c r="C9" s="399"/>
      <c r="D9" s="399"/>
      <c r="E9" s="399">
        <f>BevjcsParkfennt!E27</f>
        <v>0</v>
      </c>
      <c r="F9" s="399"/>
      <c r="G9" s="399"/>
      <c r="H9" s="399">
        <f>BevjcsParkfennt!E22</f>
        <v>0</v>
      </c>
      <c r="I9" s="399"/>
      <c r="J9" s="399"/>
      <c r="K9" s="399">
        <f>BevjcsParkfennt!E28</f>
        <v>0</v>
      </c>
      <c r="L9" s="399"/>
      <c r="M9" s="399"/>
      <c r="N9" s="399">
        <f>BevjcsParkfennt!E44</f>
        <v>0</v>
      </c>
      <c r="O9" s="399"/>
      <c r="P9" s="399"/>
      <c r="Q9" s="399">
        <f>BevjcsParkfennt!E24</f>
        <v>52567</v>
      </c>
      <c r="R9" s="399">
        <f>BevjcsParkfennt!H24</f>
        <v>0</v>
      </c>
      <c r="S9" s="399"/>
      <c r="T9" s="400">
        <f>B9+E9+H9+K9+Q9+N9</f>
        <v>52567</v>
      </c>
      <c r="U9" s="400">
        <f t="shared" si="1"/>
        <v>0</v>
      </c>
      <c r="V9" s="400">
        <f t="shared" si="0"/>
        <v>0</v>
      </c>
    </row>
    <row r="10" spans="1:22" ht="12.75">
      <c r="A10" s="375" t="s">
        <v>751</v>
      </c>
      <c r="B10" s="399">
        <f>BevjcsKözfoglakoztat!E16</f>
        <v>0</v>
      </c>
      <c r="C10" s="399"/>
      <c r="D10" s="399"/>
      <c r="E10" s="399">
        <f>BevjcsKözfoglakoztat!E27</f>
        <v>39691</v>
      </c>
      <c r="F10" s="399">
        <f>BevjcsKözfoglakoztat!H27</f>
        <v>0</v>
      </c>
      <c r="G10" s="399"/>
      <c r="H10" s="399">
        <f>BevjcsKözfoglakoztat!E22</f>
        <v>0</v>
      </c>
      <c r="I10" s="399"/>
      <c r="J10" s="399"/>
      <c r="K10" s="399">
        <f>BevjcsKözfoglakoztat!E28</f>
        <v>0</v>
      </c>
      <c r="L10" s="399"/>
      <c r="M10" s="399"/>
      <c r="N10" s="399">
        <f>BevjcsKözfoglakoztat!E44</f>
        <v>8226</v>
      </c>
      <c r="O10" s="399">
        <f>BevjcsKözfoglakoztat!H44</f>
        <v>0</v>
      </c>
      <c r="P10" s="399"/>
      <c r="Q10" s="399">
        <f>BevjcsKözfoglakoztat!E24</f>
        <v>6661</v>
      </c>
      <c r="R10" s="399">
        <f>BevjcsKözfoglakoztat!H24</f>
        <v>0</v>
      </c>
      <c r="S10" s="399"/>
      <c r="T10" s="400">
        <f>B10+E10+H10+K10+Q10+N10</f>
        <v>54578</v>
      </c>
      <c r="U10" s="400">
        <f t="shared" si="1"/>
        <v>0</v>
      </c>
      <c r="V10" s="400">
        <f t="shared" si="0"/>
        <v>0</v>
      </c>
    </row>
    <row r="11" spans="1:22" ht="12.75">
      <c r="A11" s="375" t="s">
        <v>438</v>
      </c>
      <c r="B11" s="399">
        <f>BevjcsEPELL!E16</f>
        <v>22883</v>
      </c>
      <c r="C11" s="399">
        <f>BevjcsEPELL!H16</f>
        <v>0</v>
      </c>
      <c r="D11" s="399">
        <f>BevjcsEPELL!I16</f>
        <v>0</v>
      </c>
      <c r="E11" s="399">
        <f>BevjcsEPELL!E27</f>
        <v>0</v>
      </c>
      <c r="F11" s="399">
        <f>BevjcsEPELL!H27</f>
        <v>0</v>
      </c>
      <c r="G11" s="399">
        <f>BevjcsEPELL!I27</f>
        <v>0</v>
      </c>
      <c r="H11" s="399">
        <f>BevjcsEPELL!E22</f>
        <v>0</v>
      </c>
      <c r="I11" s="399">
        <f>BevjcsEPELL!H22</f>
        <v>0</v>
      </c>
      <c r="J11" s="399">
        <f>BevjcsEPELL!I22</f>
        <v>0</v>
      </c>
      <c r="K11" s="399">
        <f>BevjcsEPELL!E28</f>
        <v>0</v>
      </c>
      <c r="L11" s="399">
        <f>BevjcsEPELL!H28</f>
        <v>0</v>
      </c>
      <c r="M11" s="399">
        <f>BevjcsEPELL!I28</f>
        <v>0</v>
      </c>
      <c r="N11" s="399">
        <f>BevjcsEPELL!E44</f>
        <v>0</v>
      </c>
      <c r="O11" s="399">
        <f>BevjcsEPELL!H44</f>
        <v>0</v>
      </c>
      <c r="P11" s="399">
        <f>BevjcsEPELL!I44</f>
        <v>0</v>
      </c>
      <c r="Q11" s="399">
        <f>BevjcsEPELL!E24</f>
        <v>12742</v>
      </c>
      <c r="R11" s="399">
        <f>BevjcsEPELL!H24</f>
        <v>0</v>
      </c>
      <c r="S11" s="399">
        <f>BevjcsEPELL!I24</f>
        <v>0</v>
      </c>
      <c r="T11" s="400">
        <f aca="true" t="shared" si="2" ref="T11:V14">B11+E11+H11+K11+Q11+N11</f>
        <v>35625</v>
      </c>
      <c r="U11" s="400">
        <f t="shared" si="2"/>
        <v>0</v>
      </c>
      <c r="V11" s="400">
        <f t="shared" si="2"/>
        <v>0</v>
      </c>
    </row>
    <row r="12" spans="1:22" ht="12.75">
      <c r="A12" s="375" t="s">
        <v>439</v>
      </c>
      <c r="B12" s="399">
        <f>BevjcsETK!E16</f>
        <v>96471</v>
      </c>
      <c r="C12" s="399">
        <f>BevjcsETK!H16</f>
        <v>0</v>
      </c>
      <c r="D12" s="399">
        <f>BevjcsETK!I16</f>
        <v>0</v>
      </c>
      <c r="E12" s="399">
        <f>BevjcsETK!E27</f>
        <v>0</v>
      </c>
      <c r="F12" s="399">
        <f>BevjcsETK!H27</f>
        <v>0</v>
      </c>
      <c r="G12" s="399">
        <f>BevjcsETK!I27</f>
        <v>0</v>
      </c>
      <c r="H12" s="399">
        <f>BevjcsETK!E22</f>
        <v>0</v>
      </c>
      <c r="I12" s="399">
        <f>BevjcsETK!H22</f>
        <v>0</v>
      </c>
      <c r="J12" s="399">
        <f>BevjcsETK!I22</f>
        <v>0</v>
      </c>
      <c r="K12" s="399">
        <f>BevjcsETK!E28</f>
        <v>0</v>
      </c>
      <c r="L12" s="399">
        <f>BevjcsETK!H28</f>
        <v>0</v>
      </c>
      <c r="M12" s="399">
        <f>BevjcsETK!I28</f>
        <v>0</v>
      </c>
      <c r="N12" s="399">
        <f>BevjcsETK!E44</f>
        <v>0</v>
      </c>
      <c r="O12" s="399">
        <f>BevjcsETK!H44</f>
        <v>0</v>
      </c>
      <c r="P12" s="399">
        <f>BevjcsETK!I44</f>
        <v>0</v>
      </c>
      <c r="Q12" s="399">
        <f>BevjcsETK!E24</f>
        <v>187822</v>
      </c>
      <c r="R12" s="399">
        <f>BevjcsETK!H24</f>
        <v>0</v>
      </c>
      <c r="S12" s="399">
        <f>BevjcsETK!I24</f>
        <v>0</v>
      </c>
      <c r="T12" s="400">
        <f t="shared" si="2"/>
        <v>284293</v>
      </c>
      <c r="U12" s="400">
        <f t="shared" si="2"/>
        <v>0</v>
      </c>
      <c r="V12" s="400">
        <f t="shared" si="2"/>
        <v>0</v>
      </c>
    </row>
    <row r="13" spans="1:22" ht="12.75">
      <c r="A13" s="375" t="s">
        <v>457</v>
      </c>
      <c r="B13" s="399">
        <f>BevjcsCSALAD!E16</f>
        <v>0</v>
      </c>
      <c r="C13" s="399">
        <f>BevjcsCSALAD!H16</f>
        <v>0</v>
      </c>
      <c r="D13" s="399">
        <f>BevjcsCSALAD!I16</f>
        <v>0</v>
      </c>
      <c r="E13" s="399">
        <f>BevjcsCSALAD!E27</f>
        <v>0</v>
      </c>
      <c r="F13" s="399">
        <f>BevjcsCSALAD!H27</f>
        <v>0</v>
      </c>
      <c r="G13" s="399">
        <f>BevjcsCSALAD!I27</f>
        <v>0</v>
      </c>
      <c r="H13" s="399">
        <f>BevjcsCSALAD!E22</f>
        <v>0</v>
      </c>
      <c r="I13" s="399"/>
      <c r="J13" s="399"/>
      <c r="K13" s="399">
        <f>BevjcsCSALAD!E28</f>
        <v>0</v>
      </c>
      <c r="L13" s="399"/>
      <c r="M13" s="399"/>
      <c r="N13" s="399">
        <f>BevjcsCSALAD!E44</f>
        <v>0</v>
      </c>
      <c r="O13" s="399"/>
      <c r="P13" s="399"/>
      <c r="Q13" s="399">
        <f>BevjcsCSALAD!E24</f>
        <v>65228</v>
      </c>
      <c r="R13" s="399">
        <f>BevjcsCSALAD!H24</f>
        <v>72434</v>
      </c>
      <c r="S13" s="399">
        <f>BevjcsCSALAD!I24</f>
        <v>0</v>
      </c>
      <c r="T13" s="400">
        <f t="shared" si="2"/>
        <v>65228</v>
      </c>
      <c r="U13" s="400">
        <f t="shared" si="2"/>
        <v>72434</v>
      </c>
      <c r="V13" s="400">
        <f t="shared" si="2"/>
        <v>0</v>
      </c>
    </row>
    <row r="14" spans="1:22" ht="12.75">
      <c r="A14" s="375" t="s">
        <v>499</v>
      </c>
      <c r="B14" s="399">
        <f>BevjcsORV!E16</f>
        <v>1489</v>
      </c>
      <c r="C14" s="399">
        <f>BevjcsORV!H16</f>
        <v>0</v>
      </c>
      <c r="D14" s="399">
        <f>BevjcsORV!I16</f>
        <v>0</v>
      </c>
      <c r="E14" s="399">
        <f>BevjcsORV!E27</f>
        <v>18948</v>
      </c>
      <c r="F14" s="399"/>
      <c r="G14" s="399"/>
      <c r="H14" s="399">
        <f>BevjcsORV!E22</f>
        <v>0</v>
      </c>
      <c r="I14" s="399"/>
      <c r="J14" s="399"/>
      <c r="K14" s="399">
        <f>BevjcsORV!E28</f>
        <v>0</v>
      </c>
      <c r="L14" s="399"/>
      <c r="M14" s="399"/>
      <c r="N14" s="399">
        <f>BevjcsORV!E44</f>
        <v>0</v>
      </c>
      <c r="O14" s="399"/>
      <c r="P14" s="399"/>
      <c r="Q14" s="399">
        <f>BevjcsORV!E24</f>
        <v>9049</v>
      </c>
      <c r="R14" s="399">
        <f>BevjcsORV!H24</f>
        <v>0</v>
      </c>
      <c r="S14" s="399">
        <f>BevjcsORV!I24</f>
        <v>0</v>
      </c>
      <c r="T14" s="400">
        <f>B14+E14+H14+K14+Q14+N14</f>
        <v>29486</v>
      </c>
      <c r="U14" s="400">
        <f t="shared" si="2"/>
        <v>0</v>
      </c>
      <c r="V14" s="400">
        <f t="shared" si="2"/>
        <v>0</v>
      </c>
    </row>
    <row r="15" spans="1:22" ht="12.75">
      <c r="A15" s="375" t="s">
        <v>509</v>
      </c>
      <c r="B15" s="399">
        <f>BevjcsVédőnők!E16</f>
        <v>0</v>
      </c>
      <c r="C15" s="399">
        <f>BevjcsVédőnők!H16</f>
        <v>0</v>
      </c>
      <c r="D15" s="399">
        <f>BevjcsVédőnők!I16</f>
        <v>0</v>
      </c>
      <c r="E15" s="399">
        <f>BevjcsVédőnők!E27</f>
        <v>62832</v>
      </c>
      <c r="F15" s="399">
        <f>BevjcsVédőnők!H27</f>
        <v>0</v>
      </c>
      <c r="G15" s="399">
        <f>BevjcsVédőnők!I27</f>
        <v>0</v>
      </c>
      <c r="H15" s="399">
        <f>BevjcsVédőnők!E22</f>
        <v>0</v>
      </c>
      <c r="I15" s="399">
        <f>BevjcsVédőnők!H22</f>
        <v>0</v>
      </c>
      <c r="J15" s="399">
        <f>BevjcsVédőnők!I22</f>
        <v>0</v>
      </c>
      <c r="K15" s="399">
        <f>BevjcsVédőnők!E28</f>
        <v>0</v>
      </c>
      <c r="L15" s="399">
        <f>BevjcsVédőnők!H28</f>
        <v>0</v>
      </c>
      <c r="M15" s="399">
        <f>BevjcsVédőnők!I28</f>
        <v>0</v>
      </c>
      <c r="N15" s="399">
        <f>BevjcsVédőnők!E44</f>
        <v>0</v>
      </c>
      <c r="O15" s="399">
        <f>BevjcsVédőnők!H44</f>
        <v>0</v>
      </c>
      <c r="P15" s="399">
        <f>BevjcsVédőnők!I44</f>
        <v>0</v>
      </c>
      <c r="Q15" s="399">
        <f>BevjcsVédőnők!E24</f>
        <v>8209</v>
      </c>
      <c r="R15" s="399">
        <f>BevjcsVédőnők!H24</f>
        <v>0</v>
      </c>
      <c r="S15" s="399">
        <f>BevjcsVédőnők!I24</f>
        <v>0</v>
      </c>
      <c r="T15" s="400">
        <f>B15+E15+H15+K15+Q15+N15</f>
        <v>71041</v>
      </c>
      <c r="U15" s="400">
        <f t="shared" si="1"/>
        <v>0</v>
      </c>
      <c r="V15" s="400">
        <f t="shared" si="0"/>
        <v>0</v>
      </c>
    </row>
    <row r="16" spans="1:22" ht="12.75">
      <c r="A16" s="375" t="s">
        <v>336</v>
      </c>
      <c r="B16" s="399">
        <f>BevjcsMKMK!E16</f>
        <v>12500</v>
      </c>
      <c r="C16" s="399">
        <f>BevjcsMKMK!H16</f>
        <v>0</v>
      </c>
      <c r="D16" s="399">
        <f>BevjcsMKMK!I16</f>
        <v>0</v>
      </c>
      <c r="E16" s="399">
        <f>BevjcsMKMK!E27</f>
        <v>12100</v>
      </c>
      <c r="F16" s="399">
        <f>BevjcsMKMK!H27</f>
        <v>0</v>
      </c>
      <c r="G16" s="399">
        <f>BevjcsMKMK!I27</f>
        <v>0</v>
      </c>
      <c r="H16" s="399">
        <f>BevjcsMKMK!E22</f>
        <v>0</v>
      </c>
      <c r="I16" s="399">
        <f>BevjcsMKMK!H22</f>
        <v>0</v>
      </c>
      <c r="J16" s="399">
        <f>BevjcsMKMK!I22</f>
        <v>0</v>
      </c>
      <c r="K16" s="399">
        <f>BevjcsMKMK!E28</f>
        <v>9200</v>
      </c>
      <c r="L16" s="399">
        <f>BevjcsMKMK!H28</f>
        <v>0</v>
      </c>
      <c r="M16" s="399">
        <f>BevjcsMKMK!I28</f>
        <v>0</v>
      </c>
      <c r="N16" s="399">
        <f>BevjcsMKMK!E44</f>
        <v>17596</v>
      </c>
      <c r="O16" s="399">
        <f>BevjcsMKMK!H44</f>
        <v>0</v>
      </c>
      <c r="P16" s="399">
        <f>BevjcsMKMK!I44</f>
        <v>0</v>
      </c>
      <c r="Q16" s="399">
        <f>BevjcsMKMK!E24</f>
        <v>70215</v>
      </c>
      <c r="R16" s="399">
        <f>BevjcsMKMK!H24</f>
        <v>0</v>
      </c>
      <c r="S16" s="399">
        <f>BevjcsMKMK!I24</f>
        <v>0</v>
      </c>
      <c r="T16" s="400">
        <f>B16+E16+H16+K16+Q16+N16</f>
        <v>121611</v>
      </c>
      <c r="U16" s="400">
        <f t="shared" si="1"/>
        <v>0</v>
      </c>
      <c r="V16" s="400">
        <f t="shared" si="0"/>
        <v>0</v>
      </c>
    </row>
    <row r="17" spans="1:22" ht="12.75">
      <c r="A17" s="375" t="s">
        <v>337</v>
      </c>
      <c r="B17" s="399">
        <f>BevjcsMIKT!E16</f>
        <v>1501</v>
      </c>
      <c r="C17" s="399">
        <f>BevjcsMIKT!H16</f>
        <v>0</v>
      </c>
      <c r="D17" s="399">
        <f>BevjcsMIKT!I16</f>
        <v>0</v>
      </c>
      <c r="E17" s="399">
        <f>BevjcsMIKT!E27</f>
        <v>250</v>
      </c>
      <c r="F17" s="399">
        <f>BevjcsMIKT!F27</f>
        <v>0</v>
      </c>
      <c r="G17" s="399">
        <f>BevjcsMIKT!I27</f>
        <v>0</v>
      </c>
      <c r="H17" s="399">
        <f>BevjcsMIKT!E22</f>
        <v>0</v>
      </c>
      <c r="I17" s="399">
        <f>BevjcsMIKT!H22</f>
        <v>0</v>
      </c>
      <c r="J17" s="399">
        <f>BevjcsMIKT!I22</f>
        <v>0</v>
      </c>
      <c r="K17" s="399">
        <f>BevjcsMIKT!E28</f>
        <v>0</v>
      </c>
      <c r="L17" s="399">
        <f>BevjcsMIKT!H28</f>
        <v>0</v>
      </c>
      <c r="M17" s="399">
        <f>BevjcsMIKT!I28</f>
        <v>0</v>
      </c>
      <c r="N17" s="399">
        <f>BevjcsMIKT!E44</f>
        <v>0</v>
      </c>
      <c r="O17" s="399">
        <f>BevjcsMIKT!H44</f>
        <v>0</v>
      </c>
      <c r="P17" s="399">
        <f>BevjcsMIKT!I44</f>
        <v>0</v>
      </c>
      <c r="Q17" s="399">
        <f>BevjcsMIKT!E24</f>
        <v>73213</v>
      </c>
      <c r="R17" s="399">
        <f>BevjcsMIKT!H24</f>
        <v>0</v>
      </c>
      <c r="S17" s="399">
        <f>BevjcsMIKT!I24</f>
        <v>0</v>
      </c>
      <c r="T17" s="400">
        <f>B17+E17+H17+K17+Q17+N17</f>
        <v>74964</v>
      </c>
      <c r="U17" s="400">
        <f t="shared" si="1"/>
        <v>0</v>
      </c>
      <c r="V17" s="400">
        <f t="shared" si="0"/>
        <v>0</v>
      </c>
    </row>
    <row r="18" spans="1:22" ht="12.75">
      <c r="A18" s="375" t="s">
        <v>338</v>
      </c>
      <c r="B18" s="399">
        <f aca="true" t="shared" si="3" ref="B18:V18">SUM(B5:B17)</f>
        <v>153766</v>
      </c>
      <c r="C18" s="399">
        <f t="shared" si="3"/>
        <v>17411</v>
      </c>
      <c r="D18" s="399">
        <f t="shared" si="3"/>
        <v>0</v>
      </c>
      <c r="E18" s="399">
        <f t="shared" si="3"/>
        <v>141745</v>
      </c>
      <c r="F18" s="399">
        <f t="shared" si="3"/>
        <v>0</v>
      </c>
      <c r="G18" s="399">
        <f t="shared" si="3"/>
        <v>0</v>
      </c>
      <c r="H18" s="399">
        <f t="shared" si="3"/>
        <v>0</v>
      </c>
      <c r="I18" s="399">
        <f t="shared" si="3"/>
        <v>0</v>
      </c>
      <c r="J18" s="399">
        <f t="shared" si="3"/>
        <v>0</v>
      </c>
      <c r="K18" s="399">
        <f t="shared" si="3"/>
        <v>9200</v>
      </c>
      <c r="L18" s="399">
        <f t="shared" si="3"/>
        <v>0</v>
      </c>
      <c r="M18" s="399">
        <f t="shared" si="3"/>
        <v>0</v>
      </c>
      <c r="N18" s="399">
        <f t="shared" si="3"/>
        <v>25822</v>
      </c>
      <c r="O18" s="399">
        <f t="shared" si="3"/>
        <v>0</v>
      </c>
      <c r="P18" s="399">
        <f t="shared" si="3"/>
        <v>0</v>
      </c>
      <c r="Q18" s="399">
        <f t="shared" si="3"/>
        <v>1174976</v>
      </c>
      <c r="R18" s="399">
        <f t="shared" si="3"/>
        <v>670265</v>
      </c>
      <c r="S18" s="399">
        <f t="shared" si="3"/>
        <v>0</v>
      </c>
      <c r="T18" s="399">
        <f t="shared" si="3"/>
        <v>1505509</v>
      </c>
      <c r="U18" s="399">
        <f t="shared" si="3"/>
        <v>687676</v>
      </c>
      <c r="V18" s="399">
        <f t="shared" si="3"/>
        <v>0</v>
      </c>
    </row>
    <row r="19" spans="1:20" ht="12.75">
      <c r="A19" s="375"/>
      <c r="B19" s="399"/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400"/>
    </row>
    <row r="20" spans="1:22" ht="12.75">
      <c r="A20" s="375" t="s">
        <v>505</v>
      </c>
      <c r="B20" s="399">
        <f>BevjcsPOLGHIV!E16</f>
        <v>4843</v>
      </c>
      <c r="C20" s="399">
        <f>BevjcsPOLGHIV!H16</f>
        <v>0</v>
      </c>
      <c r="D20" s="399">
        <f>BevjcsPOLGHIV!I16</f>
        <v>0</v>
      </c>
      <c r="E20" s="399">
        <f>BevjcsPOLGHIV!E27</f>
        <v>39999</v>
      </c>
      <c r="F20" s="399">
        <f>BevjcsPOLGHIV!H27</f>
        <v>0</v>
      </c>
      <c r="G20" s="399">
        <f>BevjcsPOLGHIV!I27</f>
        <v>0</v>
      </c>
      <c r="H20" s="399">
        <f>BevjcsPOLGHIV!E22</f>
        <v>0</v>
      </c>
      <c r="I20" s="399">
        <f>BevjcsPOLGHIV!H18</f>
        <v>0</v>
      </c>
      <c r="J20" s="399">
        <f>BevjcsPOLGHIV!I34</f>
        <v>0</v>
      </c>
      <c r="K20" s="399">
        <f>BevjcsPOLGHIV!E34</f>
        <v>500</v>
      </c>
      <c r="L20" s="399">
        <f>BevjcsPOLGHIV!H34</f>
        <v>0</v>
      </c>
      <c r="M20" s="399"/>
      <c r="N20" s="399">
        <f>BevjcsPOLGHIV!E44</f>
        <v>16364</v>
      </c>
      <c r="O20" s="399">
        <f>BevjcsPOLGHIV!H44</f>
        <v>0</v>
      </c>
      <c r="P20" s="399">
        <f>BevjcsPOLGHIV!I44</f>
        <v>0</v>
      </c>
      <c r="Q20" s="399">
        <f>BevjcsPOLGHIV!E24</f>
        <v>286736</v>
      </c>
      <c r="R20" s="399">
        <f>BevjcsPOLGHIV!H24</f>
        <v>0</v>
      </c>
      <c r="S20" s="399">
        <f>BevjcsPOLGHIV!I24</f>
        <v>0</v>
      </c>
      <c r="T20" s="400">
        <f aca="true" t="shared" si="4" ref="T20:V22">B20+E20+H20+K20+Q20+N20</f>
        <v>348442</v>
      </c>
      <c r="U20" s="400">
        <f t="shared" si="4"/>
        <v>0</v>
      </c>
      <c r="V20" s="400">
        <f t="shared" si="4"/>
        <v>0</v>
      </c>
    </row>
    <row r="21" spans="1:22" ht="12.75">
      <c r="A21" s="375" t="s">
        <v>297</v>
      </c>
      <c r="B21" s="399">
        <f>BevjcsSzoco!E16</f>
        <v>243383</v>
      </c>
      <c r="C21" s="399">
        <f>BevjcsSzoco!H16</f>
        <v>243383</v>
      </c>
      <c r="D21" s="399">
        <f>BevjcsSzoco!I16</f>
        <v>0</v>
      </c>
      <c r="E21" s="399">
        <f>BevjcsSzoco!E27</f>
        <v>0</v>
      </c>
      <c r="F21" s="399">
        <f>BevjcsSzoco!H27</f>
        <v>0</v>
      </c>
      <c r="G21" s="399">
        <f>BevjcsSzoco!I27</f>
        <v>0</v>
      </c>
      <c r="H21" s="399">
        <f>BevjcsSzoco!E22</f>
        <v>0</v>
      </c>
      <c r="I21" s="399">
        <f>BevjcsSzoco!H22</f>
        <v>0</v>
      </c>
      <c r="J21" s="399">
        <f>BevjcsSzoco!I22</f>
        <v>0</v>
      </c>
      <c r="K21" s="399">
        <f>BevjcsSzoco!E28</f>
        <v>0</v>
      </c>
      <c r="L21" s="399">
        <f>BevjcsSzoco!H28</f>
        <v>0</v>
      </c>
      <c r="M21" s="399">
        <f>BevjcsSzoco!I28</f>
        <v>0</v>
      </c>
      <c r="N21" s="399">
        <f>BevjcsSzoco!E44</f>
        <v>615</v>
      </c>
      <c r="O21" s="399">
        <f>BevjcsSzoco!H44</f>
        <v>615</v>
      </c>
      <c r="P21" s="399">
        <f>BevjcsSzoco!I44</f>
        <v>0</v>
      </c>
      <c r="Q21" s="399">
        <f>BevjcsSzoco!E24</f>
        <v>276116</v>
      </c>
      <c r="R21" s="399">
        <f>BevjcsSzoco!H24</f>
        <v>299645</v>
      </c>
      <c r="S21" s="399">
        <f>BevjcsSzoco!I24</f>
        <v>0</v>
      </c>
      <c r="T21" s="400">
        <f t="shared" si="4"/>
        <v>520114</v>
      </c>
      <c r="U21" s="400">
        <f t="shared" si="4"/>
        <v>543643</v>
      </c>
      <c r="V21" s="400">
        <f t="shared" si="4"/>
        <v>0</v>
      </c>
    </row>
    <row r="22" spans="1:22" ht="12.75">
      <c r="A22" s="375" t="s">
        <v>343</v>
      </c>
      <c r="B22" s="399"/>
      <c r="C22" s="399"/>
      <c r="D22" s="399"/>
      <c r="E22" s="399"/>
      <c r="F22" s="399"/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400">
        <f t="shared" si="4"/>
        <v>0</v>
      </c>
      <c r="U22" s="400">
        <f t="shared" si="4"/>
        <v>0</v>
      </c>
      <c r="V22" s="400">
        <f t="shared" si="4"/>
        <v>0</v>
      </c>
    </row>
    <row r="23" spans="1:23" ht="13.5" thickBot="1">
      <c r="A23" s="401" t="s">
        <v>344</v>
      </c>
      <c r="B23" s="402">
        <f aca="true" t="shared" si="5" ref="B23:V23">SUM(B18:B22)</f>
        <v>401992</v>
      </c>
      <c r="C23" s="402">
        <f t="shared" si="5"/>
        <v>260794</v>
      </c>
      <c r="D23" s="402">
        <f t="shared" si="5"/>
        <v>0</v>
      </c>
      <c r="E23" s="402">
        <f t="shared" si="5"/>
        <v>181744</v>
      </c>
      <c r="F23" s="402">
        <f t="shared" si="5"/>
        <v>0</v>
      </c>
      <c r="G23" s="402">
        <f t="shared" si="5"/>
        <v>0</v>
      </c>
      <c r="H23" s="402">
        <f t="shared" si="5"/>
        <v>0</v>
      </c>
      <c r="I23" s="402">
        <f t="shared" si="5"/>
        <v>0</v>
      </c>
      <c r="J23" s="402">
        <f t="shared" si="5"/>
        <v>0</v>
      </c>
      <c r="K23" s="402">
        <f t="shared" si="5"/>
        <v>9700</v>
      </c>
      <c r="L23" s="402">
        <f t="shared" si="5"/>
        <v>0</v>
      </c>
      <c r="M23" s="402">
        <f t="shared" si="5"/>
        <v>0</v>
      </c>
      <c r="N23" s="402">
        <f t="shared" si="5"/>
        <v>42801</v>
      </c>
      <c r="O23" s="402">
        <f t="shared" si="5"/>
        <v>615</v>
      </c>
      <c r="P23" s="402">
        <f t="shared" si="5"/>
        <v>0</v>
      </c>
      <c r="Q23" s="402">
        <f t="shared" si="5"/>
        <v>1737828</v>
      </c>
      <c r="R23" s="402">
        <f t="shared" si="5"/>
        <v>969910</v>
      </c>
      <c r="S23" s="402">
        <f t="shared" si="5"/>
        <v>0</v>
      </c>
      <c r="T23" s="402">
        <f t="shared" si="5"/>
        <v>2374065</v>
      </c>
      <c r="U23" s="402">
        <f t="shared" si="5"/>
        <v>1231319</v>
      </c>
      <c r="V23" s="402">
        <f t="shared" si="5"/>
        <v>0</v>
      </c>
      <c r="W23" s="402"/>
    </row>
    <row r="25" spans="1:20" ht="12.75">
      <c r="A25" s="399"/>
      <c r="B25" s="403" t="s">
        <v>318</v>
      </c>
      <c r="C25" s="404"/>
      <c r="D25" s="404"/>
      <c r="E25" s="405"/>
      <c r="F25" s="404"/>
      <c r="G25" s="404"/>
      <c r="H25" s="404" t="s">
        <v>323</v>
      </c>
      <c r="I25" s="404"/>
      <c r="J25" s="404"/>
      <c r="K25" s="405"/>
      <c r="L25" s="404"/>
      <c r="M25" s="404"/>
      <c r="N25" s="404"/>
      <c r="O25" s="404"/>
      <c r="P25" s="404"/>
      <c r="Q25" s="404" t="s">
        <v>535</v>
      </c>
      <c r="R25" s="404"/>
      <c r="S25" s="404"/>
      <c r="T25" s="405"/>
    </row>
    <row r="26" spans="1:20" ht="25.5">
      <c r="A26" s="399"/>
      <c r="B26" s="395" t="s">
        <v>534</v>
      </c>
      <c r="C26" s="396"/>
      <c r="D26" s="396"/>
      <c r="E26" s="397" t="s">
        <v>345</v>
      </c>
      <c r="F26" s="396"/>
      <c r="G26" s="396"/>
      <c r="H26" s="396" t="s">
        <v>536</v>
      </c>
      <c r="I26" s="396"/>
      <c r="J26" s="396"/>
      <c r="K26" s="397" t="s">
        <v>345</v>
      </c>
      <c r="L26" s="396"/>
      <c r="M26" s="396"/>
      <c r="N26" s="396"/>
      <c r="O26" s="396"/>
      <c r="P26" s="396"/>
      <c r="Q26" s="396" t="s">
        <v>328</v>
      </c>
      <c r="R26" s="396"/>
      <c r="S26" s="396"/>
      <c r="T26" s="406" t="s">
        <v>329</v>
      </c>
    </row>
    <row r="27" spans="1:22" ht="12.75">
      <c r="A27" s="399" t="s">
        <v>458</v>
      </c>
      <c r="B27" s="407"/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7"/>
      <c r="O27" s="407"/>
      <c r="P27" s="407"/>
      <c r="Q27" s="407"/>
      <c r="R27" s="407"/>
      <c r="S27" s="407"/>
      <c r="T27" s="400"/>
      <c r="U27" s="400">
        <f>C27+F27+I27+L27+R27+O27</f>
        <v>0</v>
      </c>
      <c r="V27" s="400">
        <f>D27+G27+J27+M27+S27+P27</f>
        <v>0</v>
      </c>
    </row>
    <row r="29" spans="2:22" ht="12.75">
      <c r="B29" s="387">
        <f aca="true" t="shared" si="6" ref="B29:V29">B23+B27</f>
        <v>401992</v>
      </c>
      <c r="C29" s="387">
        <f t="shared" si="6"/>
        <v>260794</v>
      </c>
      <c r="D29" s="387">
        <f t="shared" si="6"/>
        <v>0</v>
      </c>
      <c r="E29" s="387">
        <f t="shared" si="6"/>
        <v>181744</v>
      </c>
      <c r="F29" s="387">
        <f t="shared" si="6"/>
        <v>0</v>
      </c>
      <c r="G29" s="387">
        <f t="shared" si="6"/>
        <v>0</v>
      </c>
      <c r="H29" s="387">
        <f t="shared" si="6"/>
        <v>0</v>
      </c>
      <c r="I29" s="387">
        <f t="shared" si="6"/>
        <v>0</v>
      </c>
      <c r="J29" s="387">
        <f t="shared" si="6"/>
        <v>0</v>
      </c>
      <c r="K29" s="387">
        <f t="shared" si="6"/>
        <v>9700</v>
      </c>
      <c r="L29" s="387">
        <f t="shared" si="6"/>
        <v>0</v>
      </c>
      <c r="M29" s="387">
        <f t="shared" si="6"/>
        <v>0</v>
      </c>
      <c r="N29" s="387">
        <f t="shared" si="6"/>
        <v>42801</v>
      </c>
      <c r="O29" s="387">
        <f t="shared" si="6"/>
        <v>615</v>
      </c>
      <c r="P29" s="387">
        <f t="shared" si="6"/>
        <v>0</v>
      </c>
      <c r="Q29" s="387">
        <f t="shared" si="6"/>
        <v>1737828</v>
      </c>
      <c r="R29" s="387">
        <f t="shared" si="6"/>
        <v>969910</v>
      </c>
      <c r="S29" s="387">
        <f t="shared" si="6"/>
        <v>0</v>
      </c>
      <c r="T29" s="387">
        <f t="shared" si="6"/>
        <v>2374065</v>
      </c>
      <c r="U29" s="387">
        <f t="shared" si="6"/>
        <v>1231319</v>
      </c>
      <c r="V29" s="387">
        <f t="shared" si="6"/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120" verticalDpi="120" orientation="landscape" paperSize="9" scale="5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A1" sqref="A1:IV16384"/>
    </sheetView>
  </sheetViews>
  <sheetFormatPr defaultColWidth="8.00390625" defaultRowHeight="12.75"/>
  <cols>
    <col min="1" max="1" width="69.7109375" style="1815" customWidth="1"/>
    <col min="2" max="5" width="11.00390625" style="1424" customWidth="1"/>
    <col min="6" max="6" width="11.00390625" style="1424" hidden="1" customWidth="1"/>
    <col min="7" max="7" width="49.7109375" style="1424" customWidth="1"/>
    <col min="8" max="8" width="12.8515625" style="1424" customWidth="1"/>
    <col min="9" max="11" width="11.00390625" style="1424" customWidth="1"/>
    <col min="12" max="12" width="9.421875" style="1424" hidden="1" customWidth="1"/>
    <col min="13" max="16384" width="8.00390625" style="1424" customWidth="1"/>
  </cols>
  <sheetData>
    <row r="1" spans="1:9" ht="12.75">
      <c r="A1" s="987" t="s">
        <v>473</v>
      </c>
      <c r="B1" s="1813"/>
      <c r="I1" s="1814" t="s">
        <v>474</v>
      </c>
    </row>
    <row r="2" ht="7.5" customHeight="1"/>
    <row r="3" spans="1:8" ht="46.5" customHeight="1">
      <c r="A3" s="1816" t="s">
        <v>938</v>
      </c>
      <c r="B3" s="1817"/>
      <c r="C3" s="1817"/>
      <c r="D3" s="1817"/>
      <c r="E3" s="1817"/>
      <c r="F3" s="1817"/>
      <c r="G3" s="1817"/>
      <c r="H3" s="1817"/>
    </row>
    <row r="4" ht="11.25" customHeight="1" thickBot="1"/>
    <row r="5" spans="1:12" ht="24" customHeight="1" thickBot="1">
      <c r="A5" s="1819" t="s">
        <v>118</v>
      </c>
      <c r="B5" s="1820"/>
      <c r="C5" s="2264"/>
      <c r="D5" s="1820"/>
      <c r="E5" s="1821"/>
      <c r="F5" s="1822"/>
      <c r="G5" s="1819" t="s">
        <v>130</v>
      </c>
      <c r="H5" s="2181"/>
      <c r="I5" s="1823"/>
      <c r="J5" s="1823"/>
      <c r="K5" s="1823"/>
      <c r="L5" s="1823"/>
    </row>
    <row r="6" spans="1:12" s="1828" customFormat="1" ht="35.25" customHeight="1" thickBot="1">
      <c r="A6" s="1824" t="s">
        <v>562</v>
      </c>
      <c r="B6" s="1825" t="s">
        <v>939</v>
      </c>
      <c r="C6" s="2178" t="s">
        <v>1049</v>
      </c>
      <c r="D6" s="1825" t="s">
        <v>564</v>
      </c>
      <c r="E6" s="1826" t="s">
        <v>646</v>
      </c>
      <c r="F6" s="2178" t="s">
        <v>427</v>
      </c>
      <c r="G6" s="1824" t="s">
        <v>562</v>
      </c>
      <c r="H6" s="2182" t="s">
        <v>939</v>
      </c>
      <c r="I6" s="1827" t="s">
        <v>1049</v>
      </c>
      <c r="J6" s="1827" t="s">
        <v>564</v>
      </c>
      <c r="K6" s="1827" t="s">
        <v>646</v>
      </c>
      <c r="L6" s="1827" t="s">
        <v>427</v>
      </c>
    </row>
    <row r="7" spans="1:12" ht="42" customHeight="1">
      <c r="A7" s="2250" t="s">
        <v>688</v>
      </c>
      <c r="B7" s="1829">
        <v>584485</v>
      </c>
      <c r="C7" s="2265">
        <v>584485</v>
      </c>
      <c r="D7" s="1841">
        <v>250</v>
      </c>
      <c r="E7" s="1830">
        <f>SUM(C7:D7)</f>
        <v>584735</v>
      </c>
      <c r="F7" s="2163"/>
      <c r="G7" s="1831" t="s">
        <v>575</v>
      </c>
      <c r="H7" s="1829">
        <v>1514470</v>
      </c>
      <c r="I7" s="1832">
        <v>1514470</v>
      </c>
      <c r="J7" s="1833">
        <v>25026</v>
      </c>
      <c r="K7" s="1832">
        <f>SUM(I7:J7)</f>
        <v>1539496</v>
      </c>
      <c r="L7" s="1832"/>
    </row>
    <row r="8" spans="1:12" ht="18" customHeight="1">
      <c r="A8" s="1834" t="s">
        <v>686</v>
      </c>
      <c r="B8" s="1835">
        <v>502000</v>
      </c>
      <c r="C8" s="2265">
        <v>502000</v>
      </c>
      <c r="D8" s="1841"/>
      <c r="E8" s="1830">
        <f aca="true" t="shared" si="0" ref="E8:E18">SUM(C8:D8)</f>
        <v>502000</v>
      </c>
      <c r="F8" s="2164"/>
      <c r="G8" s="1997" t="s">
        <v>29</v>
      </c>
      <c r="H8" s="1835">
        <v>232908</v>
      </c>
      <c r="I8" s="1832">
        <v>232908</v>
      </c>
      <c r="J8" s="1839">
        <v>3930</v>
      </c>
      <c r="K8" s="1832">
        <f aca="true" t="shared" si="1" ref="K8:K19">SUM(I8:J8)</f>
        <v>236838</v>
      </c>
      <c r="L8" s="1838"/>
    </row>
    <row r="9" spans="1:12" ht="38.25" customHeight="1">
      <c r="A9" s="2249" t="s">
        <v>689</v>
      </c>
      <c r="B9" s="1835">
        <v>1562399</v>
      </c>
      <c r="C9" s="2265">
        <v>1562399</v>
      </c>
      <c r="D9" s="1835">
        <v>36616</v>
      </c>
      <c r="E9" s="1830">
        <f t="shared" si="0"/>
        <v>1599015</v>
      </c>
      <c r="F9" s="2164"/>
      <c r="G9" s="1840" t="s">
        <v>577</v>
      </c>
      <c r="H9" s="1835">
        <v>1173050</v>
      </c>
      <c r="I9" s="1832">
        <v>1173050</v>
      </c>
      <c r="J9" s="1839">
        <v>8125</v>
      </c>
      <c r="K9" s="1832">
        <f t="shared" si="1"/>
        <v>1181175</v>
      </c>
      <c r="L9" s="1838"/>
    </row>
    <row r="10" spans="1:12" ht="22.5" customHeight="1">
      <c r="A10" s="1834" t="s">
        <v>683</v>
      </c>
      <c r="B10" s="1841">
        <v>129</v>
      </c>
      <c r="C10" s="2265">
        <v>129</v>
      </c>
      <c r="D10" s="1835"/>
      <c r="E10" s="1830">
        <f t="shared" si="0"/>
        <v>129</v>
      </c>
      <c r="F10" s="2164"/>
      <c r="G10" s="1842" t="s">
        <v>691</v>
      </c>
      <c r="H10" s="1835">
        <v>129153</v>
      </c>
      <c r="I10" s="1832">
        <v>129153</v>
      </c>
      <c r="J10" s="1838">
        <v>2521</v>
      </c>
      <c r="K10" s="1832">
        <f t="shared" si="1"/>
        <v>131674</v>
      </c>
      <c r="L10" s="1838"/>
    </row>
    <row r="11" spans="1:12" ht="18" customHeight="1">
      <c r="A11" s="1834" t="s">
        <v>681</v>
      </c>
      <c r="B11" s="1835">
        <v>191728</v>
      </c>
      <c r="C11" s="2265">
        <v>191728</v>
      </c>
      <c r="D11" s="1835">
        <v>19430</v>
      </c>
      <c r="E11" s="1830">
        <f t="shared" si="0"/>
        <v>211158</v>
      </c>
      <c r="F11" s="2164"/>
      <c r="G11" s="1997" t="s">
        <v>679</v>
      </c>
      <c r="H11" s="1835">
        <v>178052</v>
      </c>
      <c r="I11" s="1832">
        <v>178052</v>
      </c>
      <c r="J11" s="1838">
        <v>7660</v>
      </c>
      <c r="K11" s="1832">
        <f t="shared" si="1"/>
        <v>185712</v>
      </c>
      <c r="L11" s="1838"/>
    </row>
    <row r="12" spans="1:12" ht="18" customHeight="1">
      <c r="A12" s="2302" t="s">
        <v>690</v>
      </c>
      <c r="B12" s="1841">
        <v>81780</v>
      </c>
      <c r="C12" s="2265">
        <v>81780</v>
      </c>
      <c r="D12" s="1835"/>
      <c r="E12" s="1830">
        <f t="shared" si="0"/>
        <v>81780</v>
      </c>
      <c r="F12" s="2164"/>
      <c r="G12" s="1837" t="s">
        <v>579</v>
      </c>
      <c r="H12" s="1834"/>
      <c r="I12" s="1832"/>
      <c r="J12" s="1395"/>
      <c r="K12" s="1832">
        <f t="shared" si="1"/>
        <v>0</v>
      </c>
      <c r="L12" s="1838"/>
    </row>
    <row r="13" spans="1:12" ht="26.25" customHeight="1">
      <c r="A13" s="1834" t="s">
        <v>568</v>
      </c>
      <c r="B13" s="1835"/>
      <c r="C13" s="2265"/>
      <c r="D13" s="2054"/>
      <c r="E13" s="1830">
        <f t="shared" si="0"/>
        <v>0</v>
      </c>
      <c r="F13" s="2164"/>
      <c r="G13" s="1837" t="s">
        <v>675</v>
      </c>
      <c r="H13" s="1834">
        <v>600</v>
      </c>
      <c r="I13" s="1832">
        <v>600</v>
      </c>
      <c r="J13" s="1838"/>
      <c r="K13" s="1832">
        <f t="shared" si="1"/>
        <v>600</v>
      </c>
      <c r="L13" s="1838"/>
    </row>
    <row r="14" spans="1:12" ht="18" customHeight="1">
      <c r="A14" s="1834" t="s">
        <v>569</v>
      </c>
      <c r="B14" s="1835">
        <v>1300</v>
      </c>
      <c r="C14" s="2265">
        <v>1300</v>
      </c>
      <c r="D14" s="1835">
        <v>9900</v>
      </c>
      <c r="E14" s="1830">
        <f t="shared" si="0"/>
        <v>11200</v>
      </c>
      <c r="F14" s="2165"/>
      <c r="G14" s="1837" t="s">
        <v>584</v>
      </c>
      <c r="H14" s="1834"/>
      <c r="I14" s="1832"/>
      <c r="J14" s="1838">
        <v>9900</v>
      </c>
      <c r="K14" s="1832">
        <f t="shared" si="1"/>
        <v>9900</v>
      </c>
      <c r="L14" s="1838"/>
    </row>
    <row r="15" spans="1:12" ht="24" customHeight="1">
      <c r="A15" s="1834" t="s">
        <v>571</v>
      </c>
      <c r="B15" s="1835"/>
      <c r="C15" s="2265"/>
      <c r="D15" s="1835">
        <v>12000</v>
      </c>
      <c r="E15" s="1830">
        <f t="shared" si="0"/>
        <v>12000</v>
      </c>
      <c r="F15" s="2164"/>
      <c r="G15" s="1837" t="s">
        <v>585</v>
      </c>
      <c r="H15" s="1834">
        <v>56496</v>
      </c>
      <c r="I15" s="1832">
        <v>56496</v>
      </c>
      <c r="J15" s="1838">
        <v>12000</v>
      </c>
      <c r="K15" s="1832">
        <f t="shared" si="1"/>
        <v>68496</v>
      </c>
      <c r="L15" s="1838"/>
    </row>
    <row r="16" spans="1:12" ht="20.25" customHeight="1">
      <c r="A16" s="1834" t="s">
        <v>572</v>
      </c>
      <c r="B16" s="1835"/>
      <c r="C16" s="2265"/>
      <c r="D16" s="1841"/>
      <c r="E16" s="1830">
        <f t="shared" si="0"/>
        <v>0</v>
      </c>
      <c r="F16" s="2164"/>
      <c r="G16" s="1837" t="s">
        <v>581</v>
      </c>
      <c r="H16" s="1835">
        <v>5000</v>
      </c>
      <c r="I16" s="1832">
        <v>5000</v>
      </c>
      <c r="J16" s="1395"/>
      <c r="K16" s="1832">
        <f t="shared" si="1"/>
        <v>5000</v>
      </c>
      <c r="L16" s="1838"/>
    </row>
    <row r="17" spans="1:12" ht="18" customHeight="1">
      <c r="A17" s="1834" t="s">
        <v>573</v>
      </c>
      <c r="B17" s="1835">
        <v>625405</v>
      </c>
      <c r="C17" s="2265">
        <v>625405</v>
      </c>
      <c r="D17" s="1835"/>
      <c r="E17" s="1830">
        <f t="shared" si="0"/>
        <v>625405</v>
      </c>
      <c r="F17" s="2164"/>
      <c r="G17" s="1837" t="s">
        <v>586</v>
      </c>
      <c r="H17" s="1834"/>
      <c r="I17" s="1832"/>
      <c r="J17" s="1838"/>
      <c r="K17" s="1832">
        <f t="shared" si="1"/>
        <v>0</v>
      </c>
      <c r="L17" s="1838"/>
    </row>
    <row r="18" spans="1:12" ht="18" customHeight="1">
      <c r="A18" s="1834" t="s">
        <v>519</v>
      </c>
      <c r="B18" s="1835"/>
      <c r="C18" s="2265"/>
      <c r="D18" s="2054"/>
      <c r="E18" s="1830">
        <f t="shared" si="0"/>
        <v>0</v>
      </c>
      <c r="F18" s="1836"/>
      <c r="G18" s="1837" t="s">
        <v>525</v>
      </c>
      <c r="H18" s="1834"/>
      <c r="I18" s="1832"/>
      <c r="J18" s="1838"/>
      <c r="K18" s="1832">
        <f t="shared" si="1"/>
        <v>0</v>
      </c>
      <c r="L18" s="1395"/>
    </row>
    <row r="19" spans="1:12" ht="18" customHeight="1" thickBot="1">
      <c r="A19" s="1843"/>
      <c r="B19" s="1844"/>
      <c r="C19" s="1845"/>
      <c r="D19" s="1835"/>
      <c r="E19" s="1830">
        <f>SUM(C19:D19)</f>
        <v>0</v>
      </c>
      <c r="F19" s="1845"/>
      <c r="G19" s="1837" t="s">
        <v>452</v>
      </c>
      <c r="H19" s="1844">
        <v>259497</v>
      </c>
      <c r="I19" s="1832">
        <v>259497</v>
      </c>
      <c r="J19" s="1838">
        <v>9034</v>
      </c>
      <c r="K19" s="1832">
        <f t="shared" si="1"/>
        <v>268531</v>
      </c>
      <c r="L19" s="1390"/>
    </row>
    <row r="20" spans="1:12" ht="18" customHeight="1" thickBot="1">
      <c r="A20" s="1846" t="s">
        <v>476</v>
      </c>
      <c r="B20" s="1847">
        <f>SUM(B7:B19)</f>
        <v>3549226</v>
      </c>
      <c r="C20" s="1847">
        <f>SUM(C7:C19)</f>
        <v>3549226</v>
      </c>
      <c r="D20" s="1847">
        <f>SUM(D7:D19)</f>
        <v>78196</v>
      </c>
      <c r="E20" s="1847">
        <f>SUM(E7:E19)</f>
        <v>3627422</v>
      </c>
      <c r="F20" s="2179">
        <f>SUM(F7:F19)</f>
        <v>0</v>
      </c>
      <c r="G20" s="1455" t="s">
        <v>476</v>
      </c>
      <c r="H20" s="1847">
        <f>SUM(H7:H19)</f>
        <v>3549226</v>
      </c>
      <c r="I20" s="1847">
        <f>SUM(I7:I19)</f>
        <v>3549226</v>
      </c>
      <c r="J20" s="1847">
        <f>SUM(J7:J19)</f>
        <v>78196</v>
      </c>
      <c r="K20" s="1847">
        <f>SUM(K7:K19)</f>
        <v>3627422</v>
      </c>
      <c r="L20" s="1847">
        <f>SUM(L7:L19)</f>
        <v>0</v>
      </c>
    </row>
    <row r="21" spans="1:12" ht="18" customHeight="1" thickBot="1">
      <c r="A21" s="1848" t="s">
        <v>477</v>
      </c>
      <c r="B21" s="1849"/>
      <c r="C21" s="2266"/>
      <c r="D21" s="1849"/>
      <c r="E21" s="2267">
        <f>SUM(C21:D21)</f>
        <v>0</v>
      </c>
      <c r="F21" s="2180"/>
      <c r="G21" s="2183" t="s">
        <v>478</v>
      </c>
      <c r="H21" s="1974"/>
      <c r="I21" s="1501"/>
      <c r="J21" s="1501"/>
      <c r="K21" s="1501">
        <f>SUM(I21:J21)</f>
        <v>0</v>
      </c>
      <c r="L21" s="1501"/>
    </row>
    <row r="22" spans="1:12" ht="18" customHeight="1" thickBot="1">
      <c r="A22" s="1850" t="s">
        <v>479</v>
      </c>
      <c r="B22" s="1847">
        <f>SUM(B20:B21)</f>
        <v>3549226</v>
      </c>
      <c r="C22" s="1847">
        <f>SUM(C20:C21)</f>
        <v>3549226</v>
      </c>
      <c r="D22" s="1847">
        <f>SUM(D20:D21)</f>
        <v>78196</v>
      </c>
      <c r="E22" s="1847">
        <f>SUM(E20:E21)</f>
        <v>3627422</v>
      </c>
      <c r="F22" s="2179">
        <f>SUM(F20:F21)</f>
        <v>0</v>
      </c>
      <c r="G22" s="1382"/>
      <c r="H22" s="1851">
        <f>SUM(H20:H21)</f>
        <v>3549226</v>
      </c>
      <c r="I22" s="1851">
        <f>SUM(I20:I21)</f>
        <v>3549226</v>
      </c>
      <c r="J22" s="1851">
        <f>SUM(J20:J21)</f>
        <v>78196</v>
      </c>
      <c r="K22" s="1851">
        <f>SUM(K20:K21)</f>
        <v>3627422</v>
      </c>
      <c r="L22" s="1851">
        <f>SUM(L20:L21)</f>
        <v>0</v>
      </c>
    </row>
    <row r="23" ht="20.25" customHeight="1"/>
  </sheetData>
  <sheetProtection/>
  <printOptions horizontalCentered="1"/>
  <pageMargins left="0.5905511811023623" right="0.5905511811023623" top="0.7874015748031497" bottom="0.7874015748031497" header="1.0236220472440944" footer="0.3937007874015748"/>
  <pageSetup firstPageNumber="40" useFirstPageNumber="1" fitToHeight="1" fitToWidth="1" horizontalDpi="300" verticalDpi="300" orientation="landscape" paperSize="9" scale="95" r:id="rId1"/>
  <headerFooter alignWithMargins="0">
    <oddHeader>&amp;R&amp;P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M119"/>
  <sheetViews>
    <sheetView zoomScalePageLayoutView="0" workbookViewId="0" topLeftCell="A1">
      <selection activeCell="A1" sqref="A1:IV16384"/>
    </sheetView>
  </sheetViews>
  <sheetFormatPr defaultColWidth="8.00390625" defaultRowHeight="12.75"/>
  <cols>
    <col min="1" max="1" width="46.421875" style="1815" customWidth="1"/>
    <col min="2" max="2" width="12.8515625" style="1424" customWidth="1"/>
    <col min="3" max="3" width="11.00390625" style="1424" customWidth="1"/>
    <col min="4" max="4" width="9.7109375" style="1424" customWidth="1"/>
    <col min="5" max="5" width="11.00390625" style="1424" customWidth="1"/>
    <col min="6" max="6" width="11.00390625" style="1424" hidden="1" customWidth="1"/>
    <col min="7" max="7" width="50.00390625" style="1424" customWidth="1"/>
    <col min="8" max="9" width="11.00390625" style="1424" customWidth="1"/>
    <col min="10" max="10" width="9.57421875" style="1424" customWidth="1"/>
    <col min="11" max="11" width="11.00390625" style="1424" customWidth="1"/>
    <col min="12" max="12" width="8.57421875" style="1424" hidden="1" customWidth="1"/>
    <col min="13" max="13" width="10.28125" style="1424" customWidth="1"/>
    <col min="14" max="16384" width="8.00390625" style="1424" customWidth="1"/>
  </cols>
  <sheetData>
    <row r="1" spans="1:8" ht="36.75" customHeight="1">
      <c r="A1" s="1816" t="s">
        <v>940</v>
      </c>
      <c r="B1" s="1817"/>
      <c r="C1" s="1817"/>
      <c r="D1" s="1817"/>
      <c r="E1" s="1817"/>
      <c r="F1" s="1817"/>
      <c r="G1" s="1817"/>
      <c r="H1" s="1817"/>
    </row>
    <row r="2" spans="1:8" ht="6" customHeight="1">
      <c r="A2" s="1816"/>
      <c r="B2" s="1817"/>
      <c r="C2" s="1817"/>
      <c r="D2" s="1817"/>
      <c r="E2" s="1817"/>
      <c r="F2" s="1817"/>
      <c r="G2" s="1817"/>
      <c r="H2" s="1817"/>
    </row>
    <row r="3" spans="1:11" ht="15" customHeight="1">
      <c r="A3" s="987" t="s">
        <v>480</v>
      </c>
      <c r="B3" s="1817"/>
      <c r="C3" s="1817"/>
      <c r="D3" s="1817"/>
      <c r="E3" s="1817"/>
      <c r="F3" s="1817"/>
      <c r="G3" s="1852"/>
      <c r="H3" s="1925"/>
      <c r="I3" s="1814" t="s">
        <v>481</v>
      </c>
      <c r="J3" s="1925"/>
      <c r="K3" s="1196"/>
    </row>
    <row r="4" spans="1:8" ht="6.75" customHeight="1">
      <c r="A4" s="1816"/>
      <c r="B4" s="1817"/>
      <c r="C4" s="1817"/>
      <c r="D4" s="1817"/>
      <c r="E4" s="1817"/>
      <c r="F4" s="1817"/>
      <c r="G4" s="1817"/>
      <c r="H4" s="1817"/>
    </row>
    <row r="5" ht="15.75" thickBot="1">
      <c r="H5" s="1818" t="s">
        <v>475</v>
      </c>
    </row>
    <row r="6" spans="1:12" ht="24" customHeight="1" thickBot="1">
      <c r="A6" s="1853" t="s">
        <v>118</v>
      </c>
      <c r="B6" s="1854"/>
      <c r="C6" s="1855"/>
      <c r="D6" s="1855"/>
      <c r="E6" s="2196"/>
      <c r="F6" s="1856"/>
      <c r="G6" s="1853" t="s">
        <v>130</v>
      </c>
      <c r="H6" s="1854"/>
      <c r="I6" s="1501"/>
      <c r="J6" s="1501"/>
      <c r="K6" s="1501"/>
      <c r="L6" s="1501"/>
    </row>
    <row r="7" spans="1:12" s="1828" customFormat="1" ht="25.5" customHeight="1" thickBot="1">
      <c r="A7" s="1857" t="s">
        <v>562</v>
      </c>
      <c r="B7" s="1858" t="s">
        <v>939</v>
      </c>
      <c r="C7" s="1859" t="s">
        <v>1049</v>
      </c>
      <c r="D7" s="1860" t="s">
        <v>564</v>
      </c>
      <c r="E7" s="1861" t="s">
        <v>646</v>
      </c>
      <c r="F7" s="1862" t="s">
        <v>427</v>
      </c>
      <c r="G7" s="1857" t="s">
        <v>562</v>
      </c>
      <c r="H7" s="1863" t="s">
        <v>939</v>
      </c>
      <c r="I7" s="1864" t="s">
        <v>1049</v>
      </c>
      <c r="J7" s="1864" t="s">
        <v>564</v>
      </c>
      <c r="K7" s="2330" t="s">
        <v>646</v>
      </c>
      <c r="L7" s="1864" t="s">
        <v>427</v>
      </c>
    </row>
    <row r="8" spans="1:12" ht="33" customHeight="1">
      <c r="A8" s="2218" t="s">
        <v>696</v>
      </c>
      <c r="B8" s="1062">
        <f>SUM(B9:B15)</f>
        <v>182305</v>
      </c>
      <c r="C8" s="1062">
        <f>SUM(C9:C15)</f>
        <v>182305</v>
      </c>
      <c r="D8" s="1062">
        <f>SUM(D9:D15)</f>
        <v>0</v>
      </c>
      <c r="E8" s="1062">
        <f>SUM(C8:D8)</f>
        <v>182305</v>
      </c>
      <c r="F8" s="2197">
        <f>SUM(F9:F10)</f>
        <v>0</v>
      </c>
      <c r="G8" s="1865" t="s">
        <v>482</v>
      </c>
      <c r="H8" s="1062">
        <f>SUM(H9:H74)</f>
        <v>4251489</v>
      </c>
      <c r="I8" s="1062">
        <f>SUM(I9:I74)</f>
        <v>4251489</v>
      </c>
      <c r="J8" s="2323">
        <f>SUM(J9:J74)</f>
        <v>8890</v>
      </c>
      <c r="K8" s="2332">
        <f>SUM(I8:J8)</f>
        <v>4260379</v>
      </c>
      <c r="L8" s="2328">
        <f>SUM(L9:L15)</f>
        <v>0</v>
      </c>
    </row>
    <row r="9" spans="1:12" ht="15" customHeight="1">
      <c r="A9" s="1866" t="s">
        <v>236</v>
      </c>
      <c r="B9" s="1152">
        <v>35000</v>
      </c>
      <c r="C9" s="1867">
        <v>35000</v>
      </c>
      <c r="D9" s="1867"/>
      <c r="E9" s="1868">
        <f>SUM(C9:D9)</f>
        <v>35000</v>
      </c>
      <c r="F9" s="2155"/>
      <c r="G9" s="1338" t="s">
        <v>999</v>
      </c>
      <c r="H9" s="1296">
        <v>2000</v>
      </c>
      <c r="I9" s="1395">
        <v>2000</v>
      </c>
      <c r="J9" s="1452"/>
      <c r="K9" s="2263">
        <f aca="true" t="shared" si="0" ref="K9:K72">SUM(I9:J9)</f>
        <v>2000</v>
      </c>
      <c r="L9" s="1395"/>
    </row>
    <row r="10" spans="1:12" ht="15" customHeight="1">
      <c r="A10" s="1866" t="s">
        <v>237</v>
      </c>
      <c r="B10" s="1152">
        <v>1000</v>
      </c>
      <c r="C10" s="1867">
        <v>1000</v>
      </c>
      <c r="D10" s="1867"/>
      <c r="E10" s="1868">
        <f aca="true" t="shared" si="1" ref="E10:E64">SUM(C10:D10)</f>
        <v>1000</v>
      </c>
      <c r="F10" s="2155"/>
      <c r="G10" s="1589" t="s">
        <v>869</v>
      </c>
      <c r="H10" s="1296">
        <v>10000</v>
      </c>
      <c r="I10" s="1395">
        <v>10000</v>
      </c>
      <c r="J10" s="1452"/>
      <c r="K10" s="2263">
        <f t="shared" si="0"/>
        <v>10000</v>
      </c>
      <c r="L10" s="1395"/>
    </row>
    <row r="11" spans="1:12" ht="15" customHeight="1">
      <c r="A11" s="1866" t="s">
        <v>976</v>
      </c>
      <c r="B11" s="1152">
        <v>1000</v>
      </c>
      <c r="C11" s="1867">
        <v>1000</v>
      </c>
      <c r="D11" s="1867"/>
      <c r="E11" s="1868">
        <f t="shared" si="1"/>
        <v>1000</v>
      </c>
      <c r="F11" s="2155"/>
      <c r="G11" s="1869" t="s">
        <v>366</v>
      </c>
      <c r="H11" s="1296">
        <v>8000</v>
      </c>
      <c r="I11" s="1395">
        <v>8000</v>
      </c>
      <c r="J11" s="2279"/>
      <c r="K11" s="2263">
        <f t="shared" si="0"/>
        <v>8000</v>
      </c>
      <c r="L11" s="1395"/>
    </row>
    <row r="12" spans="1:12" ht="15" customHeight="1">
      <c r="A12" s="1866" t="s">
        <v>850</v>
      </c>
      <c r="B12" s="1152">
        <v>25400</v>
      </c>
      <c r="C12" s="1867">
        <v>25400</v>
      </c>
      <c r="D12" s="1867"/>
      <c r="E12" s="1868">
        <f t="shared" si="1"/>
        <v>25400</v>
      </c>
      <c r="F12" s="2155"/>
      <c r="G12" s="1869" t="s">
        <v>1000</v>
      </c>
      <c r="H12" s="1296">
        <v>18686</v>
      </c>
      <c r="I12" s="1395">
        <v>18686</v>
      </c>
      <c r="J12" s="2279"/>
      <c r="K12" s="2263">
        <f t="shared" si="0"/>
        <v>18686</v>
      </c>
      <c r="L12" s="1395"/>
    </row>
    <row r="13" spans="1:12" ht="27.75" customHeight="1">
      <c r="A13" s="1866" t="s">
        <v>978</v>
      </c>
      <c r="B13" s="1152">
        <v>98159</v>
      </c>
      <c r="C13" s="1867">
        <v>98159</v>
      </c>
      <c r="D13" s="1867"/>
      <c r="E13" s="1868">
        <f t="shared" si="1"/>
        <v>98159</v>
      </c>
      <c r="F13" s="2155"/>
      <c r="G13" s="1869" t="s">
        <v>1001</v>
      </c>
      <c r="H13" s="1296">
        <v>50000</v>
      </c>
      <c r="I13" s="1395">
        <v>50000</v>
      </c>
      <c r="J13" s="2279"/>
      <c r="K13" s="2263">
        <f t="shared" si="0"/>
        <v>50000</v>
      </c>
      <c r="L13" s="1395"/>
    </row>
    <row r="14" spans="1:12" ht="24" customHeight="1">
      <c r="A14" s="1866" t="s">
        <v>980</v>
      </c>
      <c r="B14" s="1152">
        <v>18396</v>
      </c>
      <c r="C14" s="1867">
        <v>18396</v>
      </c>
      <c r="D14" s="1867"/>
      <c r="E14" s="1868">
        <f t="shared" si="1"/>
        <v>18396</v>
      </c>
      <c r="F14" s="2155"/>
      <c r="G14" s="1869" t="s">
        <v>9</v>
      </c>
      <c r="H14" s="1296">
        <v>17000</v>
      </c>
      <c r="I14" s="1395">
        <v>17000</v>
      </c>
      <c r="J14" s="2279"/>
      <c r="K14" s="2263">
        <f t="shared" si="0"/>
        <v>17000</v>
      </c>
      <c r="L14" s="1395"/>
    </row>
    <row r="15" spans="1:12" ht="13.5" customHeight="1">
      <c r="A15" s="1866" t="s">
        <v>1005</v>
      </c>
      <c r="B15" s="1152">
        <v>3350</v>
      </c>
      <c r="C15" s="1867">
        <v>3350</v>
      </c>
      <c r="D15" s="1867"/>
      <c r="E15" s="1868">
        <f t="shared" si="1"/>
        <v>3350</v>
      </c>
      <c r="F15" s="2198">
        <f>SUM(F16:F17)</f>
        <v>0</v>
      </c>
      <c r="G15" s="1869" t="s">
        <v>1024</v>
      </c>
      <c r="H15" s="1296">
        <v>8000</v>
      </c>
      <c r="I15" s="1395">
        <v>8000</v>
      </c>
      <c r="J15" s="2279"/>
      <c r="K15" s="2263">
        <f t="shared" si="0"/>
        <v>8000</v>
      </c>
      <c r="L15" s="1395"/>
    </row>
    <row r="16" spans="1:12" ht="13.5" customHeight="1">
      <c r="A16" s="1870" t="s">
        <v>483</v>
      </c>
      <c r="B16" s="1871"/>
      <c r="C16" s="1867"/>
      <c r="D16" s="1867"/>
      <c r="E16" s="1868">
        <f t="shared" si="1"/>
        <v>0</v>
      </c>
      <c r="F16" s="2155"/>
      <c r="G16" s="1869" t="s">
        <v>1005</v>
      </c>
      <c r="H16" s="1296">
        <v>3350</v>
      </c>
      <c r="I16" s="1395">
        <v>3350</v>
      </c>
      <c r="J16" s="2279"/>
      <c r="K16" s="2263">
        <f t="shared" si="0"/>
        <v>3350</v>
      </c>
      <c r="L16" s="2307">
        <f>SUM(L17:L19)</f>
        <v>0</v>
      </c>
    </row>
    <row r="17" spans="1:12" ht="13.5" customHeight="1">
      <c r="A17" s="1872"/>
      <c r="B17" s="1043"/>
      <c r="C17" s="1867"/>
      <c r="D17" s="2062"/>
      <c r="E17" s="1868">
        <f t="shared" si="1"/>
        <v>0</v>
      </c>
      <c r="F17" s="2155"/>
      <c r="G17" s="1869" t="s">
        <v>1058</v>
      </c>
      <c r="H17" s="1296">
        <v>5000</v>
      </c>
      <c r="I17" s="1395">
        <v>5000</v>
      </c>
      <c r="J17" s="2279">
        <v>5000</v>
      </c>
      <c r="K17" s="2263">
        <f t="shared" si="0"/>
        <v>10000</v>
      </c>
      <c r="L17" s="1395"/>
    </row>
    <row r="18" spans="1:12" ht="13.5" customHeight="1">
      <c r="A18" s="1872"/>
      <c r="B18" s="1043"/>
      <c r="C18" s="1867"/>
      <c r="D18" s="1867"/>
      <c r="E18" s="1868">
        <f t="shared" si="1"/>
        <v>0</v>
      </c>
      <c r="F18" s="2155"/>
      <c r="G18" s="1869" t="s">
        <v>450</v>
      </c>
      <c r="H18" s="1296">
        <v>2000</v>
      </c>
      <c r="I18" s="1395">
        <v>2000</v>
      </c>
      <c r="J18" s="2279"/>
      <c r="K18" s="2263">
        <f t="shared" si="0"/>
        <v>2000</v>
      </c>
      <c r="L18" s="1395"/>
    </row>
    <row r="19" spans="1:12" ht="13.5" customHeight="1">
      <c r="A19" s="1872"/>
      <c r="B19" s="1043"/>
      <c r="C19" s="1867"/>
      <c r="D19" s="1867"/>
      <c r="E19" s="1868">
        <f t="shared" si="1"/>
        <v>0</v>
      </c>
      <c r="F19" s="2155"/>
      <c r="G19" s="1869" t="s">
        <v>540</v>
      </c>
      <c r="H19" s="1296">
        <v>60000</v>
      </c>
      <c r="I19" s="1395">
        <v>60000</v>
      </c>
      <c r="J19" s="2279"/>
      <c r="K19" s="2263">
        <f t="shared" si="0"/>
        <v>60000</v>
      </c>
      <c r="L19" s="1395"/>
    </row>
    <row r="20" spans="1:12" ht="25.5" customHeight="1">
      <c r="A20" s="1870" t="s">
        <v>682</v>
      </c>
      <c r="B20" s="1871">
        <f>SUM(B21:B44)</f>
        <v>215548</v>
      </c>
      <c r="C20" s="1871">
        <f>SUM(C21:C44)</f>
        <v>215548</v>
      </c>
      <c r="D20" s="1871">
        <f>SUM(D21:D44)</f>
        <v>94271</v>
      </c>
      <c r="E20" s="1875">
        <f t="shared" si="1"/>
        <v>309819</v>
      </c>
      <c r="F20" s="2198"/>
      <c r="G20" s="2223" t="s">
        <v>1017</v>
      </c>
      <c r="H20" s="1296">
        <v>8000</v>
      </c>
      <c r="I20" s="1395">
        <v>8000</v>
      </c>
      <c r="J20" s="2279"/>
      <c r="K20" s="2263">
        <f t="shared" si="0"/>
        <v>8000</v>
      </c>
      <c r="L20" s="1395"/>
    </row>
    <row r="21" spans="1:12" ht="26.25" customHeight="1">
      <c r="A21" s="2177"/>
      <c r="B21" s="2185"/>
      <c r="C21" s="1871"/>
      <c r="D21" s="1871"/>
      <c r="E21" s="1868">
        <f t="shared" si="1"/>
        <v>0</v>
      </c>
      <c r="F21" s="2198">
        <f>SUM(F22:F31)</f>
        <v>0</v>
      </c>
      <c r="G21" s="2177" t="s">
        <v>886</v>
      </c>
      <c r="H21" s="1296">
        <v>700</v>
      </c>
      <c r="I21" s="1395">
        <v>700</v>
      </c>
      <c r="J21" s="2279"/>
      <c r="K21" s="2263">
        <f t="shared" si="0"/>
        <v>700</v>
      </c>
      <c r="L21" s="1395"/>
    </row>
    <row r="22" spans="1:12" ht="15" customHeight="1">
      <c r="A22" s="2177"/>
      <c r="B22" s="2185"/>
      <c r="C22" s="1867"/>
      <c r="D22" s="1867"/>
      <c r="E22" s="1868">
        <f t="shared" si="1"/>
        <v>0</v>
      </c>
      <c r="F22" s="2155"/>
      <c r="G22" s="2177" t="s">
        <v>91</v>
      </c>
      <c r="H22" s="1296">
        <v>60000</v>
      </c>
      <c r="I22" s="1395">
        <v>60000</v>
      </c>
      <c r="J22" s="2279">
        <v>-5000</v>
      </c>
      <c r="K22" s="2263">
        <f t="shared" si="0"/>
        <v>55000</v>
      </c>
      <c r="L22" s="1395"/>
    </row>
    <row r="23" spans="1:12" ht="19.5" customHeight="1">
      <c r="A23" s="2177" t="s">
        <v>972</v>
      </c>
      <c r="B23" s="2185">
        <v>1440</v>
      </c>
      <c r="C23" s="1867">
        <v>1440</v>
      </c>
      <c r="D23" s="1867"/>
      <c r="E23" s="1868">
        <f t="shared" si="1"/>
        <v>1440</v>
      </c>
      <c r="F23" s="2155"/>
      <c r="G23" s="2177" t="s">
        <v>1014</v>
      </c>
      <c r="H23" s="1296">
        <v>22142</v>
      </c>
      <c r="I23" s="1395">
        <v>22142</v>
      </c>
      <c r="J23" s="2279"/>
      <c r="K23" s="2263">
        <f t="shared" si="0"/>
        <v>22142</v>
      </c>
      <c r="L23" s="1395"/>
    </row>
    <row r="24" spans="1:12" ht="15" customHeight="1">
      <c r="A24" s="2177" t="s">
        <v>973</v>
      </c>
      <c r="B24" s="2185">
        <v>1674</v>
      </c>
      <c r="C24" s="1867">
        <v>1674</v>
      </c>
      <c r="D24" s="1867"/>
      <c r="E24" s="1868">
        <f t="shared" si="1"/>
        <v>1674</v>
      </c>
      <c r="F24" s="2155"/>
      <c r="G24" s="1873" t="s">
        <v>901</v>
      </c>
      <c r="H24" s="1296">
        <v>10000</v>
      </c>
      <c r="I24" s="1395">
        <v>10000</v>
      </c>
      <c r="J24" s="2279"/>
      <c r="K24" s="2263">
        <f t="shared" si="0"/>
        <v>10000</v>
      </c>
      <c r="L24" s="1395"/>
    </row>
    <row r="25" spans="1:12" ht="15" customHeight="1">
      <c r="A25" s="2177" t="s">
        <v>1056</v>
      </c>
      <c r="B25" s="2185"/>
      <c r="C25" s="2062"/>
      <c r="D25" s="1867">
        <v>5000</v>
      </c>
      <c r="E25" s="1868">
        <f t="shared" si="1"/>
        <v>5000</v>
      </c>
      <c r="F25" s="2155"/>
      <c r="G25" s="1869"/>
      <c r="H25" s="1296"/>
      <c r="I25" s="1395"/>
      <c r="J25" s="1222"/>
      <c r="K25" s="2263">
        <f t="shared" si="0"/>
        <v>0</v>
      </c>
      <c r="L25" s="1395"/>
    </row>
    <row r="26" spans="1:12" ht="24" customHeight="1">
      <c r="A26" s="2177" t="s">
        <v>1057</v>
      </c>
      <c r="B26" s="2185"/>
      <c r="C26" s="2062"/>
      <c r="D26" s="1867">
        <v>75446</v>
      </c>
      <c r="E26" s="1868">
        <f t="shared" si="1"/>
        <v>75446</v>
      </c>
      <c r="F26" s="2155"/>
      <c r="G26" s="1869" t="s">
        <v>1015</v>
      </c>
      <c r="H26" s="1296">
        <v>8000</v>
      </c>
      <c r="I26" s="1395">
        <v>8000</v>
      </c>
      <c r="J26" s="1968"/>
      <c r="K26" s="2263">
        <f t="shared" si="0"/>
        <v>8000</v>
      </c>
      <c r="L26" s="1395"/>
    </row>
    <row r="27" spans="1:12" ht="27" customHeight="1">
      <c r="A27" s="2177" t="s">
        <v>1055</v>
      </c>
      <c r="B27" s="2185"/>
      <c r="C27" s="2062"/>
      <c r="D27" s="1867">
        <v>13825</v>
      </c>
      <c r="E27" s="1868">
        <f t="shared" si="1"/>
        <v>13825</v>
      </c>
      <c r="F27" s="2155"/>
      <c r="G27" s="1869" t="s">
        <v>541</v>
      </c>
      <c r="H27" s="1296">
        <v>1000</v>
      </c>
      <c r="I27" s="1395">
        <v>1000</v>
      </c>
      <c r="J27" s="1968"/>
      <c r="K27" s="2263">
        <f t="shared" si="0"/>
        <v>1000</v>
      </c>
      <c r="L27" s="1395"/>
    </row>
    <row r="28" spans="1:12" ht="17.25" customHeight="1">
      <c r="A28" s="2177" t="s">
        <v>529</v>
      </c>
      <c r="B28" s="2185">
        <v>9200</v>
      </c>
      <c r="C28" s="1867">
        <v>9200</v>
      </c>
      <c r="D28" s="1867"/>
      <c r="E28" s="1868">
        <f t="shared" si="1"/>
        <v>9200</v>
      </c>
      <c r="F28" s="2155"/>
      <c r="G28" s="1869" t="s">
        <v>973</v>
      </c>
      <c r="H28" s="1296">
        <v>1673</v>
      </c>
      <c r="I28" s="1395">
        <v>1673</v>
      </c>
      <c r="J28" s="2279"/>
      <c r="K28" s="2263">
        <f t="shared" si="0"/>
        <v>1673</v>
      </c>
      <c r="L28" s="1395"/>
    </row>
    <row r="29" spans="1:12" ht="15" customHeight="1">
      <c r="A29" s="1866" t="s">
        <v>1016</v>
      </c>
      <c r="B29" s="2185">
        <v>38492</v>
      </c>
      <c r="C29" s="1867">
        <v>38492</v>
      </c>
      <c r="D29" s="1867"/>
      <c r="E29" s="1868">
        <f t="shared" si="1"/>
        <v>38492</v>
      </c>
      <c r="F29" s="2155"/>
      <c r="G29" s="1558" t="s">
        <v>998</v>
      </c>
      <c r="H29" s="1296">
        <v>1439</v>
      </c>
      <c r="I29" s="1395">
        <v>1439</v>
      </c>
      <c r="J29" s="1968"/>
      <c r="K29" s="2263">
        <f t="shared" si="0"/>
        <v>1439</v>
      </c>
      <c r="L29" s="2307"/>
    </row>
    <row r="30" spans="1:12" ht="20.25" customHeight="1">
      <c r="A30" s="2228" t="s">
        <v>982</v>
      </c>
      <c r="B30" s="2185">
        <v>50000</v>
      </c>
      <c r="C30" s="1868">
        <v>50000</v>
      </c>
      <c r="D30" s="1867"/>
      <c r="E30" s="1868">
        <f t="shared" si="1"/>
        <v>50000</v>
      </c>
      <c r="F30" s="2155"/>
      <c r="G30" s="1558" t="s">
        <v>1002</v>
      </c>
      <c r="H30" s="1296">
        <v>47700</v>
      </c>
      <c r="I30" s="1395">
        <v>47700</v>
      </c>
      <c r="J30" s="1968"/>
      <c r="K30" s="2263">
        <f t="shared" si="0"/>
        <v>47700</v>
      </c>
      <c r="L30" s="2307"/>
    </row>
    <row r="31" spans="1:12" ht="23.25" customHeight="1">
      <c r="A31" s="2177" t="s">
        <v>983</v>
      </c>
      <c r="B31" s="2185">
        <v>15917</v>
      </c>
      <c r="C31" s="1868">
        <v>15917</v>
      </c>
      <c r="D31" s="1867"/>
      <c r="E31" s="1868">
        <f t="shared" si="1"/>
        <v>15917</v>
      </c>
      <c r="F31" s="2155"/>
      <c r="G31" s="1558" t="s">
        <v>1003</v>
      </c>
      <c r="H31" s="1296">
        <v>105456</v>
      </c>
      <c r="I31" s="1395">
        <v>105456</v>
      </c>
      <c r="J31" s="1968"/>
      <c r="K31" s="2263">
        <f t="shared" si="0"/>
        <v>105456</v>
      </c>
      <c r="L31" s="2307"/>
    </row>
    <row r="32" spans="1:12" ht="30.75" customHeight="1">
      <c r="A32" s="2177" t="s">
        <v>984</v>
      </c>
      <c r="B32" s="2185">
        <v>13825</v>
      </c>
      <c r="C32" s="1043">
        <v>13825</v>
      </c>
      <c r="D32" s="2263"/>
      <c r="E32" s="1868">
        <f t="shared" si="1"/>
        <v>13825</v>
      </c>
      <c r="F32" s="2155"/>
      <c r="G32" s="1869" t="s">
        <v>1004</v>
      </c>
      <c r="H32" s="1296">
        <v>2250</v>
      </c>
      <c r="I32" s="1395">
        <v>2250</v>
      </c>
      <c r="J32" s="1968"/>
      <c r="K32" s="2263">
        <f t="shared" si="0"/>
        <v>2250</v>
      </c>
      <c r="L32" s="1395"/>
    </row>
    <row r="33" spans="1:12" ht="15" customHeight="1">
      <c r="A33" s="2177" t="s">
        <v>985</v>
      </c>
      <c r="B33" s="2185">
        <v>85000</v>
      </c>
      <c r="C33" s="1043">
        <v>85000</v>
      </c>
      <c r="D33" s="1867"/>
      <c r="E33" s="1868">
        <f t="shared" si="1"/>
        <v>85000</v>
      </c>
      <c r="F33" s="2199"/>
      <c r="G33" s="1869" t="s">
        <v>860</v>
      </c>
      <c r="H33" s="1296">
        <v>15000</v>
      </c>
      <c r="I33" s="1395">
        <v>15000</v>
      </c>
      <c r="J33" s="1968"/>
      <c r="K33" s="2263">
        <f t="shared" si="0"/>
        <v>15000</v>
      </c>
      <c r="L33" s="1395"/>
    </row>
    <row r="34" spans="1:12" ht="15" customHeight="1">
      <c r="A34" s="2228"/>
      <c r="B34" s="2185"/>
      <c r="C34" s="1043"/>
      <c r="D34" s="1867"/>
      <c r="E34" s="1868">
        <f t="shared" si="1"/>
        <v>0</v>
      </c>
      <c r="F34" s="1156"/>
      <c r="G34" s="1869" t="s">
        <v>206</v>
      </c>
      <c r="H34" s="1296">
        <v>3000</v>
      </c>
      <c r="I34" s="1395">
        <v>3000</v>
      </c>
      <c r="J34" s="1968"/>
      <c r="K34" s="2263">
        <f t="shared" si="0"/>
        <v>3000</v>
      </c>
      <c r="L34" s="2307">
        <f>L35+L36</f>
        <v>0</v>
      </c>
    </row>
    <row r="35" spans="1:12" ht="15" customHeight="1">
      <c r="A35" s="1873"/>
      <c r="B35" s="2185"/>
      <c r="C35" s="2185"/>
      <c r="D35" s="1867"/>
      <c r="E35" s="1868">
        <f t="shared" si="1"/>
        <v>0</v>
      </c>
      <c r="F35" s="1156"/>
      <c r="G35" s="2177" t="s">
        <v>333</v>
      </c>
      <c r="H35" s="1296">
        <v>5500</v>
      </c>
      <c r="I35" s="1395">
        <v>5500</v>
      </c>
      <c r="J35" s="1968">
        <v>8890</v>
      </c>
      <c r="K35" s="2263">
        <f t="shared" si="0"/>
        <v>14390</v>
      </c>
      <c r="L35" s="1395"/>
    </row>
    <row r="36" spans="1:12" ht="18" customHeight="1">
      <c r="A36" s="1873"/>
      <c r="B36" s="2185"/>
      <c r="C36" s="2185"/>
      <c r="D36" s="1867"/>
      <c r="E36" s="1868">
        <f t="shared" si="1"/>
        <v>0</v>
      </c>
      <c r="F36" s="1156"/>
      <c r="G36" s="1873" t="s">
        <v>208</v>
      </c>
      <c r="H36" s="1296">
        <v>2286</v>
      </c>
      <c r="I36" s="1395">
        <v>2286</v>
      </c>
      <c r="J36" s="1968"/>
      <c r="K36" s="2263">
        <f t="shared" si="0"/>
        <v>2286</v>
      </c>
      <c r="L36" s="1395"/>
    </row>
    <row r="37" spans="1:12" ht="15" customHeight="1" thickBot="1">
      <c r="A37" s="2274"/>
      <c r="B37" s="2185"/>
      <c r="C37" s="2185"/>
      <c r="D37" s="1867"/>
      <c r="E37" s="1868">
        <f t="shared" si="1"/>
        <v>0</v>
      </c>
      <c r="F37" s="1156"/>
      <c r="G37" s="2227" t="s">
        <v>543</v>
      </c>
      <c r="H37" s="1296">
        <v>300</v>
      </c>
      <c r="I37" s="1395">
        <v>300</v>
      </c>
      <c r="J37" s="1968"/>
      <c r="K37" s="2263">
        <f t="shared" si="0"/>
        <v>300</v>
      </c>
      <c r="L37" s="1395"/>
    </row>
    <row r="38" spans="1:12" ht="15" customHeight="1" thickBot="1">
      <c r="A38" s="2177"/>
      <c r="B38" s="2185"/>
      <c r="C38" s="2185"/>
      <c r="D38" s="2055"/>
      <c r="E38" s="1868">
        <f t="shared" si="1"/>
        <v>0</v>
      </c>
      <c r="F38" s="2200" t="e">
        <f>F8+#REF!+#REF!+F15+F18+F20+F21+F28+F29+F37</f>
        <v>#REF!</v>
      </c>
      <c r="G38" s="1873" t="s">
        <v>528</v>
      </c>
      <c r="H38" s="1296">
        <v>127</v>
      </c>
      <c r="I38" s="1395">
        <v>127</v>
      </c>
      <c r="J38" s="1968"/>
      <c r="K38" s="2263">
        <f t="shared" si="0"/>
        <v>127</v>
      </c>
      <c r="L38" s="2329" t="e">
        <f>L8+L16+#REF!+L26+#REF!+L29+L34+L37</f>
        <v>#REF!</v>
      </c>
    </row>
    <row r="39" spans="1:12" ht="21" customHeight="1" thickBot="1">
      <c r="A39" s="2177"/>
      <c r="B39" s="2185"/>
      <c r="C39" s="2185"/>
      <c r="D39" s="2190"/>
      <c r="E39" s="1868">
        <f t="shared" si="1"/>
        <v>0</v>
      </c>
      <c r="F39" s="1156"/>
      <c r="G39" s="1873" t="s">
        <v>881</v>
      </c>
      <c r="H39" s="1296">
        <v>3302</v>
      </c>
      <c r="I39" s="1395">
        <v>3302</v>
      </c>
      <c r="J39" s="1968"/>
      <c r="K39" s="2263">
        <f t="shared" si="0"/>
        <v>3302</v>
      </c>
      <c r="L39" s="1501"/>
    </row>
    <row r="40" spans="1:12" ht="15" customHeight="1" thickBot="1">
      <c r="A40" s="2177"/>
      <c r="B40" s="2185"/>
      <c r="C40" s="2185"/>
      <c r="D40" s="2190"/>
      <c r="E40" s="1868">
        <f t="shared" si="1"/>
        <v>0</v>
      </c>
      <c r="F40" s="1638" t="e">
        <f>SUM(F38:F39)</f>
        <v>#REF!</v>
      </c>
      <c r="G40" s="1873" t="s">
        <v>868</v>
      </c>
      <c r="H40" s="1296">
        <v>2159</v>
      </c>
      <c r="I40" s="1395">
        <v>2159</v>
      </c>
      <c r="J40" s="1968"/>
      <c r="K40" s="2263">
        <f t="shared" si="0"/>
        <v>2159</v>
      </c>
      <c r="L40" s="1392" t="e">
        <f>SUM(L38:L39)</f>
        <v>#REF!</v>
      </c>
    </row>
    <row r="41" spans="1:11" ht="15" customHeight="1">
      <c r="A41" s="2177"/>
      <c r="B41" s="2185"/>
      <c r="C41" s="2185"/>
      <c r="D41" s="2190"/>
      <c r="E41" s="1868">
        <f t="shared" si="1"/>
        <v>0</v>
      </c>
      <c r="G41" s="2227" t="s">
        <v>542</v>
      </c>
      <c r="H41" s="1296">
        <v>5000</v>
      </c>
      <c r="I41" s="1395">
        <v>5000</v>
      </c>
      <c r="J41" s="1968"/>
      <c r="K41" s="2263">
        <f t="shared" si="0"/>
        <v>5000</v>
      </c>
    </row>
    <row r="42" spans="1:11" ht="15" customHeight="1">
      <c r="A42" s="2177"/>
      <c r="B42" s="2185"/>
      <c r="C42" s="2185"/>
      <c r="D42" s="2190"/>
      <c r="E42" s="1868">
        <f t="shared" si="1"/>
        <v>0</v>
      </c>
      <c r="G42" s="1869" t="s">
        <v>1019</v>
      </c>
      <c r="H42" s="1296">
        <v>254</v>
      </c>
      <c r="I42" s="1395">
        <v>254</v>
      </c>
      <c r="J42" s="1968"/>
      <c r="K42" s="2263">
        <f t="shared" si="0"/>
        <v>254</v>
      </c>
    </row>
    <row r="43" spans="1:11" ht="15" customHeight="1" thickBot="1">
      <c r="A43" s="2177"/>
      <c r="B43" s="2185"/>
      <c r="C43" s="2185"/>
      <c r="D43" s="2190"/>
      <c r="E43" s="1868">
        <f t="shared" si="1"/>
        <v>0</v>
      </c>
      <c r="F43" s="2173"/>
      <c r="G43" s="1873" t="s">
        <v>791</v>
      </c>
      <c r="H43" s="1296">
        <v>2413</v>
      </c>
      <c r="I43" s="1395">
        <v>2413</v>
      </c>
      <c r="J43" s="1968"/>
      <c r="K43" s="2263">
        <f t="shared" si="0"/>
        <v>2413</v>
      </c>
    </row>
    <row r="44" spans="1:11" ht="12.75">
      <c r="A44" s="2177"/>
      <c r="B44" s="2185"/>
      <c r="C44" s="2185"/>
      <c r="D44" s="2190"/>
      <c r="E44" s="1868">
        <f t="shared" si="1"/>
        <v>0</v>
      </c>
      <c r="G44" s="1869" t="s">
        <v>167</v>
      </c>
      <c r="H44" s="1296">
        <v>4270</v>
      </c>
      <c r="I44" s="1395">
        <v>4270</v>
      </c>
      <c r="J44" s="1968"/>
      <c r="K44" s="2263">
        <f t="shared" si="0"/>
        <v>4270</v>
      </c>
    </row>
    <row r="45" spans="1:11" ht="12.75">
      <c r="A45" s="1870" t="s">
        <v>484</v>
      </c>
      <c r="B45" s="1871">
        <f>SUM(B46:B48)</f>
        <v>7000</v>
      </c>
      <c r="C45" s="1871">
        <f>SUM(C46:C48)</f>
        <v>7000</v>
      </c>
      <c r="D45" s="1871">
        <f>SUM(D46:D48)</f>
        <v>0</v>
      </c>
      <c r="E45" s="1868">
        <f t="shared" si="1"/>
        <v>7000</v>
      </c>
      <c r="G45" s="1873" t="s">
        <v>529</v>
      </c>
      <c r="H45" s="1296">
        <v>11162</v>
      </c>
      <c r="I45" s="1395">
        <v>11162</v>
      </c>
      <c r="J45" s="2279"/>
      <c r="K45" s="2263">
        <f t="shared" si="0"/>
        <v>11162</v>
      </c>
    </row>
    <row r="46" spans="1:11" ht="12.75">
      <c r="A46" s="1872" t="s">
        <v>238</v>
      </c>
      <c r="B46" s="1043">
        <v>6500</v>
      </c>
      <c r="C46" s="1043">
        <v>6500</v>
      </c>
      <c r="D46" s="1871">
        <f>SUM(D47:D49)</f>
        <v>0</v>
      </c>
      <c r="E46" s="1868">
        <f t="shared" si="1"/>
        <v>6500</v>
      </c>
      <c r="G46" s="1869" t="s">
        <v>530</v>
      </c>
      <c r="H46" s="1296">
        <v>515</v>
      </c>
      <c r="I46" s="1395">
        <v>515</v>
      </c>
      <c r="J46" s="2279"/>
      <c r="K46" s="2263">
        <f t="shared" si="0"/>
        <v>515</v>
      </c>
    </row>
    <row r="47" spans="1:11" ht="12.75">
      <c r="A47" s="1872" t="s">
        <v>487</v>
      </c>
      <c r="B47" s="1043">
        <v>500</v>
      </c>
      <c r="C47" s="2185">
        <v>500</v>
      </c>
      <c r="D47" s="1551"/>
      <c r="E47" s="1868">
        <f t="shared" si="1"/>
        <v>500</v>
      </c>
      <c r="G47" s="1869" t="s">
        <v>277</v>
      </c>
      <c r="H47" s="1296">
        <v>450</v>
      </c>
      <c r="I47" s="1395">
        <v>450</v>
      </c>
      <c r="J47" s="1968"/>
      <c r="K47" s="2263">
        <f t="shared" si="0"/>
        <v>450</v>
      </c>
    </row>
    <row r="48" spans="1:13" ht="12.75">
      <c r="A48" s="1872" t="s">
        <v>851</v>
      </c>
      <c r="B48" s="1043"/>
      <c r="C48" s="2185"/>
      <c r="D48" s="1565"/>
      <c r="E48" s="1868">
        <f t="shared" si="1"/>
        <v>0</v>
      </c>
      <c r="G48" s="1873" t="s">
        <v>365</v>
      </c>
      <c r="H48" s="1296">
        <v>12000</v>
      </c>
      <c r="I48" s="1395">
        <v>12000</v>
      </c>
      <c r="J48" s="1968"/>
      <c r="K48" s="2263">
        <f t="shared" si="0"/>
        <v>12000</v>
      </c>
      <c r="M48" s="1424">
        <f>SUM(J36:J48)</f>
        <v>0</v>
      </c>
    </row>
    <row r="49" spans="1:11" ht="21" customHeight="1">
      <c r="A49" s="1870" t="s">
        <v>604</v>
      </c>
      <c r="B49" s="1043"/>
      <c r="C49" s="2185"/>
      <c r="D49" s="1867"/>
      <c r="E49" s="1868">
        <f t="shared" si="1"/>
        <v>0</v>
      </c>
      <c r="G49" s="1873" t="s">
        <v>861</v>
      </c>
      <c r="H49" s="1296">
        <v>15000</v>
      </c>
      <c r="I49" s="1395">
        <v>15000</v>
      </c>
      <c r="J49" s="1968"/>
      <c r="K49" s="2263">
        <f t="shared" si="0"/>
        <v>15000</v>
      </c>
    </row>
    <row r="50" spans="1:11" ht="12.75">
      <c r="A50" s="1872"/>
      <c r="B50" s="1043"/>
      <c r="C50" s="2185"/>
      <c r="D50" s="1867"/>
      <c r="E50" s="1868">
        <f t="shared" si="1"/>
        <v>0</v>
      </c>
      <c r="G50" s="1873" t="s">
        <v>854</v>
      </c>
      <c r="H50" s="1296">
        <v>420766</v>
      </c>
      <c r="I50" s="1395">
        <v>420766</v>
      </c>
      <c r="J50" s="1968"/>
      <c r="K50" s="2263">
        <f t="shared" si="0"/>
        <v>420766</v>
      </c>
    </row>
    <row r="51" spans="1:11" ht="12.75">
      <c r="A51" s="1870" t="s">
        <v>242</v>
      </c>
      <c r="B51" s="1871">
        <v>51000</v>
      </c>
      <c r="C51" s="1871">
        <v>51000</v>
      </c>
      <c r="D51" s="2062"/>
      <c r="E51" s="1875">
        <f t="shared" si="1"/>
        <v>51000</v>
      </c>
      <c r="G51" s="1873" t="s">
        <v>855</v>
      </c>
      <c r="H51" s="1296">
        <v>456057</v>
      </c>
      <c r="I51" s="1395">
        <v>456057</v>
      </c>
      <c r="J51" s="1968"/>
      <c r="K51" s="2263">
        <f t="shared" si="0"/>
        <v>456057</v>
      </c>
    </row>
    <row r="52" spans="1:11" ht="12.75">
      <c r="A52" s="1870" t="s">
        <v>470</v>
      </c>
      <c r="B52" s="1871"/>
      <c r="C52" s="1871"/>
      <c r="D52" s="2062"/>
      <c r="E52" s="1868">
        <f t="shared" si="1"/>
        <v>0</v>
      </c>
      <c r="G52" s="1873"/>
      <c r="H52" s="1296"/>
      <c r="I52" s="1395"/>
      <c r="J52" s="1968"/>
      <c r="K52" s="2263">
        <f t="shared" si="0"/>
        <v>0</v>
      </c>
    </row>
    <row r="53" spans="1:11" ht="25.5">
      <c r="A53" s="1870" t="s">
        <v>485</v>
      </c>
      <c r="B53" s="1871">
        <f>B54+B55</f>
        <v>3884618</v>
      </c>
      <c r="C53" s="1871">
        <f>C54+C55</f>
        <v>3884618</v>
      </c>
      <c r="D53" s="1871">
        <f>D54+D55</f>
        <v>0</v>
      </c>
      <c r="E53" s="1875">
        <f t="shared" si="1"/>
        <v>3884618</v>
      </c>
      <c r="G53" s="1873" t="s">
        <v>1007</v>
      </c>
      <c r="H53" s="1296">
        <v>1000</v>
      </c>
      <c r="I53" s="1395">
        <v>1000</v>
      </c>
      <c r="J53" s="1968"/>
      <c r="K53" s="2263">
        <f t="shared" si="0"/>
        <v>1000</v>
      </c>
    </row>
    <row r="54" spans="1:11" ht="12.75">
      <c r="A54" s="1869" t="s">
        <v>788</v>
      </c>
      <c r="B54" s="1043">
        <v>3423264</v>
      </c>
      <c r="C54" s="1043">
        <v>3423264</v>
      </c>
      <c r="D54" s="1871">
        <f>SUM(D55:D60)</f>
        <v>0</v>
      </c>
      <c r="E54" s="1868">
        <f t="shared" si="1"/>
        <v>3423264</v>
      </c>
      <c r="G54" s="1873"/>
      <c r="H54" s="1296"/>
      <c r="I54" s="1395"/>
      <c r="J54" s="1968"/>
      <c r="K54" s="2263">
        <f t="shared" si="0"/>
        <v>0</v>
      </c>
    </row>
    <row r="55" spans="1:11" ht="12.75">
      <c r="A55" s="1869" t="s">
        <v>789</v>
      </c>
      <c r="B55" s="1043">
        <v>461354</v>
      </c>
      <c r="C55" s="2185">
        <v>461354</v>
      </c>
      <c r="D55" s="1867"/>
      <c r="E55" s="1868">
        <f t="shared" si="1"/>
        <v>461354</v>
      </c>
      <c r="G55" s="1873" t="s">
        <v>856</v>
      </c>
      <c r="H55" s="1296">
        <v>301169</v>
      </c>
      <c r="I55" s="1395">
        <v>301169</v>
      </c>
      <c r="J55" s="1968"/>
      <c r="K55" s="2263">
        <f t="shared" si="0"/>
        <v>301169</v>
      </c>
    </row>
    <row r="56" spans="1:11" ht="12.75">
      <c r="A56" s="1873" t="s">
        <v>529</v>
      </c>
      <c r="B56" s="1043"/>
      <c r="C56" s="1043"/>
      <c r="D56" s="1874"/>
      <c r="E56" s="1868">
        <f t="shared" si="1"/>
        <v>0</v>
      </c>
      <c r="G56" s="1873"/>
      <c r="H56" s="1296"/>
      <c r="I56" s="1395"/>
      <c r="J56" s="1968"/>
      <c r="K56" s="2263">
        <f t="shared" si="0"/>
        <v>0</v>
      </c>
    </row>
    <row r="57" spans="1:11" ht="12.75">
      <c r="A57" s="1869" t="s">
        <v>333</v>
      </c>
      <c r="B57" s="1043"/>
      <c r="C57" s="1868"/>
      <c r="D57" s="1867"/>
      <c r="E57" s="1868">
        <f t="shared" si="1"/>
        <v>0</v>
      </c>
      <c r="G57" s="1873" t="s">
        <v>857</v>
      </c>
      <c r="H57" s="1296">
        <v>152120</v>
      </c>
      <c r="I57" s="1395">
        <v>152120</v>
      </c>
      <c r="J57" s="1968"/>
      <c r="K57" s="2263">
        <f t="shared" si="0"/>
        <v>152120</v>
      </c>
    </row>
    <row r="58" spans="1:11" ht="25.5">
      <c r="A58" s="1869"/>
      <c r="B58" s="1043"/>
      <c r="C58" s="1868"/>
      <c r="D58" s="1867"/>
      <c r="E58" s="1868">
        <f t="shared" si="1"/>
        <v>0</v>
      </c>
      <c r="G58" s="1873" t="s">
        <v>858</v>
      </c>
      <c r="H58" s="1296">
        <v>251302</v>
      </c>
      <c r="I58" s="1395">
        <v>251302</v>
      </c>
      <c r="J58" s="1968"/>
      <c r="K58" s="2263">
        <f t="shared" si="0"/>
        <v>251302</v>
      </c>
    </row>
    <row r="59" spans="1:11" ht="12.75">
      <c r="A59" s="1869" t="s">
        <v>986</v>
      </c>
      <c r="B59" s="1043">
        <v>113219</v>
      </c>
      <c r="C59" s="1868">
        <v>113219</v>
      </c>
      <c r="D59" s="1867"/>
      <c r="E59" s="1868">
        <f t="shared" si="1"/>
        <v>113219</v>
      </c>
      <c r="G59" s="1873"/>
      <c r="H59" s="1296"/>
      <c r="I59" s="1395"/>
      <c r="J59" s="1968"/>
      <c r="K59" s="2263">
        <f t="shared" si="0"/>
        <v>0</v>
      </c>
    </row>
    <row r="60" spans="1:11" ht="12.75">
      <c r="A60" s="1869" t="s">
        <v>987</v>
      </c>
      <c r="B60" s="1043">
        <v>140000</v>
      </c>
      <c r="C60" s="1871">
        <v>140000</v>
      </c>
      <c r="D60" s="2263"/>
      <c r="E60" s="1868">
        <f t="shared" si="1"/>
        <v>140000</v>
      </c>
      <c r="G60" s="1873" t="s">
        <v>852</v>
      </c>
      <c r="H60" s="1296">
        <v>206150</v>
      </c>
      <c r="I60" s="1395">
        <v>206150</v>
      </c>
      <c r="J60" s="1968"/>
      <c r="K60" s="2263">
        <f t="shared" si="0"/>
        <v>206150</v>
      </c>
    </row>
    <row r="61" spans="1:11" ht="25.5">
      <c r="A61" s="1876"/>
      <c r="B61" s="1043"/>
      <c r="C61" s="1043"/>
      <c r="D61" s="2263"/>
      <c r="E61" s="1868">
        <f t="shared" si="1"/>
        <v>0</v>
      </c>
      <c r="G61" s="1873" t="s">
        <v>859</v>
      </c>
      <c r="H61" s="1296">
        <v>63378</v>
      </c>
      <c r="I61" s="1395">
        <v>63378</v>
      </c>
      <c r="J61" s="1968"/>
      <c r="K61" s="2263">
        <f t="shared" si="0"/>
        <v>63378</v>
      </c>
    </row>
    <row r="62" spans="1:11" ht="12.75">
      <c r="A62" s="1878"/>
      <c r="B62" s="1043"/>
      <c r="C62" s="1875"/>
      <c r="D62" s="2062"/>
      <c r="E62" s="1868">
        <f t="shared" si="1"/>
        <v>0</v>
      </c>
      <c r="G62" s="1873" t="s">
        <v>1009</v>
      </c>
      <c r="H62" s="1296">
        <v>1226269</v>
      </c>
      <c r="I62" s="1395">
        <v>1226269</v>
      </c>
      <c r="J62" s="1968"/>
      <c r="K62" s="2263">
        <f t="shared" si="0"/>
        <v>1226269</v>
      </c>
    </row>
    <row r="63" spans="1:11" ht="12.75">
      <c r="A63" s="1878"/>
      <c r="B63" s="1871"/>
      <c r="C63" s="1871"/>
      <c r="D63" s="2062"/>
      <c r="E63" s="1868">
        <f t="shared" si="1"/>
        <v>0</v>
      </c>
      <c r="G63" s="1873" t="s">
        <v>1012</v>
      </c>
      <c r="H63" s="1296">
        <v>85000</v>
      </c>
      <c r="I63" s="1395">
        <v>85000</v>
      </c>
      <c r="J63" s="1968"/>
      <c r="K63" s="2263">
        <f t="shared" si="0"/>
        <v>85000</v>
      </c>
    </row>
    <row r="64" spans="1:11" ht="12.75">
      <c r="A64" s="1996"/>
      <c r="B64" s="1140"/>
      <c r="C64" s="1867"/>
      <c r="D64" s="1867"/>
      <c r="E64" s="1868">
        <f t="shared" si="1"/>
        <v>0</v>
      </c>
      <c r="G64" s="1873" t="s">
        <v>1011</v>
      </c>
      <c r="H64" s="1296">
        <v>2000</v>
      </c>
      <c r="I64" s="1395">
        <v>2000</v>
      </c>
      <c r="J64" s="2279"/>
      <c r="K64" s="2263">
        <f t="shared" si="0"/>
        <v>2000</v>
      </c>
    </row>
    <row r="65" spans="1:11" ht="13.5" thickBot="1">
      <c r="A65" s="1879" t="s">
        <v>449</v>
      </c>
      <c r="B65" s="1066"/>
      <c r="C65" s="1867"/>
      <c r="D65" s="1867"/>
      <c r="E65" s="1868">
        <f>SUM(C65:D65)</f>
        <v>0</v>
      </c>
      <c r="G65" s="1873"/>
      <c r="H65" s="1296"/>
      <c r="I65" s="1395"/>
      <c r="J65" s="1968"/>
      <c r="K65" s="2263">
        <f t="shared" si="0"/>
        <v>0</v>
      </c>
    </row>
    <row r="66" spans="1:11" ht="13.5" thickBot="1">
      <c r="A66" s="1881" t="s">
        <v>476</v>
      </c>
      <c r="B66" s="1293">
        <f>B8+B16+B20+B45+B49+B51+B53+B59+B60+B65</f>
        <v>4593690</v>
      </c>
      <c r="C66" s="1293">
        <f>C8+C16+C20+C45+C49+C51+C53+C59+C60+C65</f>
        <v>4593690</v>
      </c>
      <c r="D66" s="1293">
        <f>D8+D16+D20+D45+D49+D51+D53+D59+D60+D65</f>
        <v>94271</v>
      </c>
      <c r="E66" s="1293">
        <f>SUM(C66:D66)</f>
        <v>4687961</v>
      </c>
      <c r="G66" s="1873" t="s">
        <v>862</v>
      </c>
      <c r="H66" s="1296">
        <v>15000</v>
      </c>
      <c r="I66" s="1395">
        <v>15000</v>
      </c>
      <c r="J66" s="1968"/>
      <c r="K66" s="2263">
        <f t="shared" si="0"/>
        <v>15000</v>
      </c>
    </row>
    <row r="67" spans="1:11" ht="15" thickBot="1">
      <c r="A67" s="1883" t="s">
        <v>488</v>
      </c>
      <c r="B67" s="1884" t="str">
        <f>IF(((H113-B66)&gt;0),H113-B66,"----")</f>
        <v>----</v>
      </c>
      <c r="C67" s="2283"/>
      <c r="D67" s="2283"/>
      <c r="E67" s="2284">
        <f>SUM(C67:D67)</f>
        <v>0</v>
      </c>
      <c r="G67" s="1873" t="s">
        <v>1010</v>
      </c>
      <c r="H67" s="1296">
        <v>53800</v>
      </c>
      <c r="I67" s="1395">
        <v>53800</v>
      </c>
      <c r="J67" s="1968"/>
      <c r="K67" s="2263">
        <f t="shared" si="0"/>
        <v>53800</v>
      </c>
    </row>
    <row r="68" spans="1:11" ht="15" thickBot="1">
      <c r="A68" s="1886" t="s">
        <v>479</v>
      </c>
      <c r="B68" s="2285">
        <f>SUM(B66:B67)</f>
        <v>4593690</v>
      </c>
      <c r="C68" s="2285">
        <f>SUM(C66:C67)</f>
        <v>4593690</v>
      </c>
      <c r="D68" s="2285">
        <f>SUM(D66:D67)</f>
        <v>94271</v>
      </c>
      <c r="E68" s="2285">
        <f>SUM(C68:D68)</f>
        <v>4687961</v>
      </c>
      <c r="G68" s="1873" t="s">
        <v>863</v>
      </c>
      <c r="H68" s="1296">
        <v>8000</v>
      </c>
      <c r="I68" s="1395">
        <v>8000</v>
      </c>
      <c r="J68" s="1968"/>
      <c r="K68" s="2263">
        <f t="shared" si="0"/>
        <v>8000</v>
      </c>
    </row>
    <row r="69" spans="3:11" ht="12.75">
      <c r="C69" s="2286"/>
      <c r="D69" s="2286"/>
      <c r="E69" s="2286"/>
      <c r="G69" s="1873" t="s">
        <v>864</v>
      </c>
      <c r="H69" s="1296">
        <v>10033</v>
      </c>
      <c r="I69" s="1395">
        <v>10033</v>
      </c>
      <c r="J69" s="1968"/>
      <c r="K69" s="2263">
        <f t="shared" si="0"/>
        <v>10033</v>
      </c>
    </row>
    <row r="70" spans="3:11" ht="12.75">
      <c r="C70" s="2287"/>
      <c r="D70" s="2287"/>
      <c r="E70" s="2258"/>
      <c r="G70" s="1873" t="s">
        <v>865</v>
      </c>
      <c r="H70" s="1296">
        <v>800</v>
      </c>
      <c r="I70" s="1395">
        <v>800</v>
      </c>
      <c r="J70" s="1968"/>
      <c r="K70" s="2263">
        <f t="shared" si="0"/>
        <v>800</v>
      </c>
    </row>
    <row r="71" spans="3:11" ht="12.75">
      <c r="C71" s="2287"/>
      <c r="D71" s="2287"/>
      <c r="E71" s="2258"/>
      <c r="G71" s="1873" t="s">
        <v>866</v>
      </c>
      <c r="H71" s="1296">
        <v>800</v>
      </c>
      <c r="I71" s="1395">
        <v>800</v>
      </c>
      <c r="J71" s="1968"/>
      <c r="K71" s="2263">
        <f t="shared" si="0"/>
        <v>800</v>
      </c>
    </row>
    <row r="72" spans="3:11" ht="25.5">
      <c r="C72" s="2288"/>
      <c r="D72" s="2288"/>
      <c r="E72" s="2256"/>
      <c r="G72" s="1869" t="s">
        <v>977</v>
      </c>
      <c r="H72" s="1296">
        <v>461711</v>
      </c>
      <c r="I72" s="1395">
        <v>461711</v>
      </c>
      <c r="J72" s="1968"/>
      <c r="K72" s="2263">
        <f t="shared" si="0"/>
        <v>461711</v>
      </c>
    </row>
    <row r="73" spans="3:11" ht="12.75">
      <c r="C73" s="2287"/>
      <c r="D73" s="2287"/>
      <c r="E73" s="2258"/>
      <c r="G73" s="1873" t="s">
        <v>1026</v>
      </c>
      <c r="H73" s="1296">
        <v>1000</v>
      </c>
      <c r="I73" s="1395">
        <v>1000</v>
      </c>
      <c r="J73" s="1968"/>
      <c r="K73" s="2263">
        <f aca="true" t="shared" si="2" ref="K73:K115">SUM(I73:J73)</f>
        <v>1000</v>
      </c>
    </row>
    <row r="74" spans="3:11" ht="12.75">
      <c r="C74" s="2287"/>
      <c r="D74" s="2287"/>
      <c r="E74" s="2258"/>
      <c r="G74" s="1869"/>
      <c r="H74" s="1296"/>
      <c r="I74" s="1395"/>
      <c r="J74" s="1968"/>
      <c r="K74" s="2263">
        <f t="shared" si="2"/>
        <v>0</v>
      </c>
    </row>
    <row r="75" spans="3:11" ht="12.75">
      <c r="C75" s="2287"/>
      <c r="D75" s="2287"/>
      <c r="E75" s="2258"/>
      <c r="G75" s="1877" t="s">
        <v>66</v>
      </c>
      <c r="H75" s="1871">
        <f>SUM(H76:H86)</f>
        <v>109050</v>
      </c>
      <c r="I75" s="1871">
        <f>SUM(I76:I86)</f>
        <v>109050</v>
      </c>
      <c r="J75" s="2324">
        <f>SUM(J76:J86)</f>
        <v>0</v>
      </c>
      <c r="K75" s="2263">
        <f t="shared" si="2"/>
        <v>109050</v>
      </c>
    </row>
    <row r="76" spans="3:11" ht="12.75">
      <c r="C76" s="2289"/>
      <c r="D76" s="2289"/>
      <c r="E76" s="2256"/>
      <c r="G76" s="1873" t="s">
        <v>902</v>
      </c>
      <c r="H76" s="1043">
        <v>5000</v>
      </c>
      <c r="I76" s="1395">
        <v>5000</v>
      </c>
      <c r="J76" s="1968"/>
      <c r="K76" s="2263">
        <f t="shared" si="2"/>
        <v>5000</v>
      </c>
    </row>
    <row r="77" spans="3:11" ht="12.75">
      <c r="C77" s="2287"/>
      <c r="D77" s="2287"/>
      <c r="E77" s="2258"/>
      <c r="G77" s="1873"/>
      <c r="H77" s="1043"/>
      <c r="I77" s="1395"/>
      <c r="J77" s="1968"/>
      <c r="K77" s="2263">
        <f t="shared" si="2"/>
        <v>0</v>
      </c>
    </row>
    <row r="78" spans="3:11" ht="12.75">
      <c r="C78" s="2287"/>
      <c r="D78" s="2287"/>
      <c r="E78" s="2258"/>
      <c r="G78" s="1873" t="s">
        <v>883</v>
      </c>
      <c r="H78" s="1043">
        <v>40750</v>
      </c>
      <c r="I78" s="1395">
        <v>40750</v>
      </c>
      <c r="J78" s="1202"/>
      <c r="K78" s="2263">
        <f t="shared" si="2"/>
        <v>40750</v>
      </c>
    </row>
    <row r="79" spans="3:11" ht="12.75">
      <c r="C79" s="2290"/>
      <c r="D79" s="2290"/>
      <c r="E79" s="2256"/>
      <c r="G79" s="1873" t="s">
        <v>1013</v>
      </c>
      <c r="H79" s="1043">
        <v>2500</v>
      </c>
      <c r="I79" s="1395">
        <v>2500</v>
      </c>
      <c r="J79" s="2325"/>
      <c r="K79" s="2263">
        <f t="shared" si="2"/>
        <v>2500</v>
      </c>
    </row>
    <row r="80" spans="3:11" ht="12.75">
      <c r="C80" s="2252"/>
      <c r="D80" s="2252"/>
      <c r="E80" s="2257"/>
      <c r="G80" s="1873"/>
      <c r="H80" s="1043"/>
      <c r="I80" s="1395"/>
      <c r="J80" s="2325"/>
      <c r="K80" s="2263">
        <f t="shared" si="2"/>
        <v>0</v>
      </c>
    </row>
    <row r="81" spans="3:11" ht="12.75">
      <c r="C81" s="2253"/>
      <c r="D81" s="2253"/>
      <c r="E81" s="2256"/>
      <c r="G81" s="1873" t="s">
        <v>905</v>
      </c>
      <c r="H81" s="1043">
        <v>2400</v>
      </c>
      <c r="I81" s="1395">
        <v>2400</v>
      </c>
      <c r="J81" s="2325"/>
      <c r="K81" s="2263">
        <f t="shared" si="2"/>
        <v>2400</v>
      </c>
    </row>
    <row r="82" spans="3:11" ht="12.75">
      <c r="C82" s="2254"/>
      <c r="D82" s="2254"/>
      <c r="E82" s="2258"/>
      <c r="G82" s="1873" t="s">
        <v>867</v>
      </c>
      <c r="H82" s="1043">
        <v>28000</v>
      </c>
      <c r="I82" s="1395">
        <v>28000</v>
      </c>
      <c r="J82" s="2325"/>
      <c r="K82" s="2263">
        <f t="shared" si="2"/>
        <v>28000</v>
      </c>
    </row>
    <row r="83" spans="3:11" ht="12.75">
      <c r="C83" s="2254"/>
      <c r="D83" s="2254"/>
      <c r="E83" s="2258"/>
      <c r="G83" s="1873" t="s">
        <v>903</v>
      </c>
      <c r="H83" s="1043">
        <v>3000</v>
      </c>
      <c r="I83" s="1871">
        <v>3000</v>
      </c>
      <c r="J83" s="2324">
        <f>SUM(J84:J94)</f>
        <v>0</v>
      </c>
      <c r="K83" s="2263">
        <f t="shared" si="2"/>
        <v>3000</v>
      </c>
    </row>
    <row r="84" spans="3:11" ht="12.75">
      <c r="C84" s="2254"/>
      <c r="D84" s="2254"/>
      <c r="E84" s="2258"/>
      <c r="G84" s="1873" t="s">
        <v>904</v>
      </c>
      <c r="H84" s="1043">
        <v>2000</v>
      </c>
      <c r="I84" s="1395">
        <v>2000</v>
      </c>
      <c r="J84" s="2326"/>
      <c r="K84" s="2263">
        <f t="shared" si="2"/>
        <v>2000</v>
      </c>
    </row>
    <row r="85" spans="3:11" ht="12.75">
      <c r="C85" s="2254"/>
      <c r="D85" s="2254"/>
      <c r="E85" s="2258"/>
      <c r="G85" s="1873" t="s">
        <v>521</v>
      </c>
      <c r="H85" s="1043">
        <v>25400</v>
      </c>
      <c r="I85" s="1395">
        <v>25400</v>
      </c>
      <c r="J85" s="2326"/>
      <c r="K85" s="2263">
        <f t="shared" si="2"/>
        <v>25400</v>
      </c>
    </row>
    <row r="86" spans="3:11" ht="12.75">
      <c r="C86" s="2254"/>
      <c r="D86" s="2254"/>
      <c r="E86" s="2258"/>
      <c r="G86" s="1869"/>
      <c r="H86" s="1043"/>
      <c r="I86" s="1395"/>
      <c r="J86" s="2326"/>
      <c r="K86" s="2263">
        <f t="shared" si="2"/>
        <v>0</v>
      </c>
    </row>
    <row r="87" spans="3:11" ht="25.5">
      <c r="C87" s="2252"/>
      <c r="D87" s="2254"/>
      <c r="E87" s="2258"/>
      <c r="G87" s="1877" t="s">
        <v>692</v>
      </c>
      <c r="H87" s="1871">
        <f>SUM(H88:H92)</f>
        <v>20700</v>
      </c>
      <c r="I87" s="1871">
        <f>SUM(I88:I92)</f>
        <v>20700</v>
      </c>
      <c r="J87" s="2324">
        <f>SUM(J88:J92)</f>
        <v>0</v>
      </c>
      <c r="K87" s="2263">
        <f t="shared" si="2"/>
        <v>20700</v>
      </c>
    </row>
    <row r="88" spans="3:11" ht="12.75">
      <c r="C88" s="2254"/>
      <c r="D88" s="2254"/>
      <c r="E88" s="2258"/>
      <c r="G88" s="1873" t="s">
        <v>56</v>
      </c>
      <c r="H88" s="1043">
        <v>6700</v>
      </c>
      <c r="I88" s="1395">
        <v>6700</v>
      </c>
      <c r="J88" s="2326"/>
      <c r="K88" s="2263">
        <f t="shared" si="2"/>
        <v>6700</v>
      </c>
    </row>
    <row r="89" spans="3:11" ht="12.75">
      <c r="C89" s="2254"/>
      <c r="D89" s="2254"/>
      <c r="E89" s="2258"/>
      <c r="G89" s="1873" t="s">
        <v>425</v>
      </c>
      <c r="H89" s="1043">
        <v>1500</v>
      </c>
      <c r="I89" s="1395">
        <v>1500</v>
      </c>
      <c r="J89" s="2326"/>
      <c r="K89" s="2263">
        <f t="shared" si="2"/>
        <v>1500</v>
      </c>
    </row>
    <row r="90" spans="3:11" ht="12.75">
      <c r="C90" s="2255"/>
      <c r="D90" s="2254"/>
      <c r="E90" s="2259"/>
      <c r="G90" s="1873" t="s">
        <v>1018</v>
      </c>
      <c r="H90" s="1043">
        <v>1000</v>
      </c>
      <c r="I90" s="1395">
        <v>1000</v>
      </c>
      <c r="J90" s="2326"/>
      <c r="K90" s="2263">
        <f t="shared" si="2"/>
        <v>1000</v>
      </c>
    </row>
    <row r="91" spans="3:11" ht="22.5" customHeight="1">
      <c r="C91" s="2254"/>
      <c r="D91" s="2254"/>
      <c r="E91" s="2258"/>
      <c r="G91" s="1873" t="s">
        <v>882</v>
      </c>
      <c r="H91" s="1043">
        <v>1000</v>
      </c>
      <c r="I91" s="1395">
        <v>1000</v>
      </c>
      <c r="J91" s="2326"/>
      <c r="K91" s="2263">
        <f t="shared" si="2"/>
        <v>1000</v>
      </c>
    </row>
    <row r="92" spans="3:11" ht="23.25" customHeight="1">
      <c r="C92" s="2254"/>
      <c r="D92" s="2254"/>
      <c r="E92" s="2258"/>
      <c r="G92" s="1869" t="s">
        <v>913</v>
      </c>
      <c r="H92" s="1043">
        <v>10500</v>
      </c>
      <c r="I92" s="1395">
        <v>10500</v>
      </c>
      <c r="J92" s="2326"/>
      <c r="K92" s="2263">
        <f t="shared" si="2"/>
        <v>10500</v>
      </c>
    </row>
    <row r="93" spans="3:11" ht="25.5">
      <c r="C93" s="2254"/>
      <c r="D93" s="2254"/>
      <c r="E93" s="2258"/>
      <c r="G93" s="1877" t="s">
        <v>693</v>
      </c>
      <c r="H93" s="1871">
        <f>SUM(H94)</f>
        <v>0</v>
      </c>
      <c r="I93" s="1395"/>
      <c r="J93" s="2326"/>
      <c r="K93" s="2263">
        <f t="shared" si="2"/>
        <v>0</v>
      </c>
    </row>
    <row r="94" spans="3:11" ht="12.75">
      <c r="C94" s="2254"/>
      <c r="D94" s="2254"/>
      <c r="E94" s="2258"/>
      <c r="G94" s="1873" t="s">
        <v>876</v>
      </c>
      <c r="H94" s="1043"/>
      <c r="I94" s="1395"/>
      <c r="J94" s="2325"/>
      <c r="K94" s="2263">
        <f t="shared" si="2"/>
        <v>0</v>
      </c>
    </row>
    <row r="95" spans="7:11" ht="12.75">
      <c r="G95" s="1877" t="s">
        <v>170</v>
      </c>
      <c r="H95" s="1871">
        <f>H96+H98</f>
        <v>14500</v>
      </c>
      <c r="I95" s="1871">
        <f>I96+I98</f>
        <v>14500</v>
      </c>
      <c r="J95" s="2324">
        <f>J96+J98</f>
        <v>0</v>
      </c>
      <c r="K95" s="2263">
        <f t="shared" si="2"/>
        <v>14500</v>
      </c>
    </row>
    <row r="96" spans="7:11" ht="12.75">
      <c r="G96" s="1873" t="s">
        <v>38</v>
      </c>
      <c r="H96" s="1043">
        <v>14500</v>
      </c>
      <c r="I96" s="1043">
        <v>14500</v>
      </c>
      <c r="J96" s="1968"/>
      <c r="K96" s="2263">
        <f t="shared" si="2"/>
        <v>14500</v>
      </c>
    </row>
    <row r="97" spans="7:11" ht="12.75">
      <c r="G97" s="1873"/>
      <c r="H97" s="1043"/>
      <c r="I97" s="1043"/>
      <c r="J97" s="1968"/>
      <c r="K97" s="2263">
        <f t="shared" si="2"/>
        <v>0</v>
      </c>
    </row>
    <row r="98" spans="7:11" ht="12.75">
      <c r="G98" s="1873" t="s">
        <v>742</v>
      </c>
      <c r="H98" s="1043"/>
      <c r="I98" s="1043"/>
      <c r="J98" s="2327"/>
      <c r="K98" s="2263">
        <f t="shared" si="2"/>
        <v>0</v>
      </c>
    </row>
    <row r="99" spans="7:11" ht="12.75">
      <c r="G99" s="1877" t="s">
        <v>486</v>
      </c>
      <c r="H99" s="1871"/>
      <c r="I99" s="1155"/>
      <c r="J99" s="1968"/>
      <c r="K99" s="2263">
        <f t="shared" si="2"/>
        <v>0</v>
      </c>
    </row>
    <row r="100" spans="7:11" ht="12.75">
      <c r="G100" s="1667"/>
      <c r="H100" s="1043"/>
      <c r="I100" s="1155"/>
      <c r="J100" s="1968"/>
      <c r="K100" s="2263">
        <f t="shared" si="2"/>
        <v>0</v>
      </c>
    </row>
    <row r="101" spans="7:11" ht="12.75">
      <c r="G101" s="1869" t="s">
        <v>77</v>
      </c>
      <c r="H101" s="1043"/>
      <c r="I101" s="1155"/>
      <c r="J101" s="1968"/>
      <c r="K101" s="2263">
        <f t="shared" si="2"/>
        <v>0</v>
      </c>
    </row>
    <row r="102" spans="7:11" ht="12.75">
      <c r="G102" s="1877" t="s">
        <v>368</v>
      </c>
      <c r="H102" s="1871">
        <v>2321</v>
      </c>
      <c r="I102" s="2334">
        <v>2321</v>
      </c>
      <c r="J102" s="1968"/>
      <c r="K102" s="2263">
        <f t="shared" si="2"/>
        <v>2321</v>
      </c>
    </row>
    <row r="103" spans="7:12" ht="12.75">
      <c r="G103" s="1873"/>
      <c r="H103" s="1871"/>
      <c r="I103" s="1395"/>
      <c r="J103" s="1968"/>
      <c r="K103" s="2263">
        <f t="shared" si="2"/>
        <v>0</v>
      </c>
      <c r="L103" s="2307">
        <f>SUM(L104:L104)</f>
        <v>0</v>
      </c>
    </row>
    <row r="104" spans="7:11" ht="12.75">
      <c r="G104" s="1877" t="s">
        <v>487</v>
      </c>
      <c r="H104" s="1043"/>
      <c r="I104" s="1871"/>
      <c r="J104" s="2324">
        <f>SUM(J105:J111)</f>
        <v>85381</v>
      </c>
      <c r="K104" s="2263">
        <f t="shared" si="2"/>
        <v>85381</v>
      </c>
    </row>
    <row r="105" spans="7:11" ht="12.75">
      <c r="G105" s="1877" t="s">
        <v>248</v>
      </c>
      <c r="H105" s="1871">
        <f>SUM(H106:H109)</f>
        <v>195630</v>
      </c>
      <c r="I105" s="1871">
        <f>SUM(I106:I109)</f>
        <v>195630</v>
      </c>
      <c r="J105" s="2324">
        <f>SUM(J106:J109)</f>
        <v>0</v>
      </c>
      <c r="K105" s="2263">
        <f t="shared" si="2"/>
        <v>195630</v>
      </c>
    </row>
    <row r="106" spans="7:11" ht="25.5">
      <c r="G106" s="1873" t="s">
        <v>1006</v>
      </c>
      <c r="H106" s="1140">
        <v>119085</v>
      </c>
      <c r="I106" s="1395">
        <v>119085</v>
      </c>
      <c r="J106" s="1968"/>
      <c r="K106" s="2263">
        <f t="shared" si="2"/>
        <v>119085</v>
      </c>
    </row>
    <row r="107" spans="7:11" ht="25.5">
      <c r="G107" s="1873" t="s">
        <v>1008</v>
      </c>
      <c r="H107" s="1296">
        <v>76545</v>
      </c>
      <c r="I107" s="1296">
        <v>76545</v>
      </c>
      <c r="J107" s="2324">
        <f>SUM(J108:J109)</f>
        <v>0</v>
      </c>
      <c r="K107" s="2263">
        <f t="shared" si="2"/>
        <v>76545</v>
      </c>
    </row>
    <row r="108" spans="7:11" ht="12.75">
      <c r="G108" s="1877"/>
      <c r="H108" s="2310"/>
      <c r="I108" s="1395"/>
      <c r="J108" s="1968"/>
      <c r="K108" s="2263">
        <f t="shared" si="2"/>
        <v>0</v>
      </c>
    </row>
    <row r="109" spans="7:11" ht="12.75">
      <c r="G109" s="1873"/>
      <c r="H109" s="1140"/>
      <c r="I109" s="1395"/>
      <c r="J109" s="1968"/>
      <c r="K109" s="2263">
        <f t="shared" si="2"/>
        <v>0</v>
      </c>
    </row>
    <row r="110" spans="7:11" ht="12.75">
      <c r="G110" s="2240" t="s">
        <v>621</v>
      </c>
      <c r="H110" s="1140"/>
      <c r="I110" s="1395"/>
      <c r="J110" s="1968">
        <v>85381</v>
      </c>
      <c r="K110" s="2263">
        <f t="shared" si="2"/>
        <v>85381</v>
      </c>
    </row>
    <row r="111" spans="7:11" ht="25.5">
      <c r="G111" s="2240" t="s">
        <v>790</v>
      </c>
      <c r="H111" s="1140"/>
      <c r="I111" s="1395"/>
      <c r="J111" s="1968"/>
      <c r="K111" s="2263">
        <f t="shared" si="2"/>
        <v>0</v>
      </c>
    </row>
    <row r="112" spans="7:11" ht="13.5" thickBot="1">
      <c r="G112" s="1880" t="s">
        <v>526</v>
      </c>
      <c r="H112" s="1066"/>
      <c r="I112" s="1395"/>
      <c r="J112" s="1968"/>
      <c r="K112" s="2333">
        <f t="shared" si="2"/>
        <v>0</v>
      </c>
    </row>
    <row r="113" spans="7:11" ht="13.5" thickBot="1">
      <c r="G113" s="1882" t="s">
        <v>476</v>
      </c>
      <c r="H113" s="1293">
        <f>H8+H75+H87+H93+H95+H99+H102+H105+H110+H111+H112</f>
        <v>4593690</v>
      </c>
      <c r="I113" s="1293">
        <f>I8+I75+I87+I93+I95+I99+I102+I105+I110+I111+I112</f>
        <v>4593690</v>
      </c>
      <c r="J113" s="1293">
        <f>J8+J75+J87+J93+J95+J99+J102+J105+J110+J111+J112</f>
        <v>94271</v>
      </c>
      <c r="K113" s="2331">
        <f t="shared" si="2"/>
        <v>4687961</v>
      </c>
    </row>
    <row r="114" spans="7:11" ht="15" thickBot="1">
      <c r="G114" s="1885"/>
      <c r="H114" s="1884" t="str">
        <f>IF(((B66-H113)&gt;0),B66-H113,"----")</f>
        <v>----</v>
      </c>
      <c r="I114" s="1871"/>
      <c r="J114" s="1871"/>
      <c r="K114" s="1062">
        <f t="shared" si="2"/>
        <v>0</v>
      </c>
    </row>
    <row r="115" spans="7:11" ht="13.5" thickBot="1">
      <c r="G115" s="1887"/>
      <c r="H115" s="1381">
        <f>SUM(H113:H114)</f>
        <v>4593690</v>
      </c>
      <c r="I115" s="1381">
        <f>SUM(I113:I114)</f>
        <v>4593690</v>
      </c>
      <c r="J115" s="1381">
        <f>SUM(J113:J114)</f>
        <v>94271</v>
      </c>
      <c r="K115" s="1062">
        <f t="shared" si="2"/>
        <v>4687961</v>
      </c>
    </row>
    <row r="116" spans="9:11" ht="12.75">
      <c r="I116" s="2279"/>
      <c r="J116" s="2293"/>
      <c r="K116" s="2294">
        <f>SUM(I116:J116)</f>
        <v>0</v>
      </c>
    </row>
    <row r="117" spans="9:11" ht="12.75">
      <c r="I117" s="2288"/>
      <c r="J117" s="2288"/>
      <c r="K117" s="2290">
        <f>SUM(I117:J117)</f>
        <v>0</v>
      </c>
    </row>
    <row r="118" spans="9:11" ht="12.75">
      <c r="I118" s="2291"/>
      <c r="J118" s="2292"/>
      <c r="K118" s="2291">
        <f>SUM(I118:J118)</f>
        <v>0</v>
      </c>
    </row>
    <row r="119" spans="9:11" ht="12.75">
      <c r="I119" s="2291"/>
      <c r="J119" s="2292"/>
      <c r="K119" s="2291">
        <f>SUM(I119:J119)</f>
        <v>0</v>
      </c>
    </row>
  </sheetData>
  <sheetProtection/>
  <printOptions horizontalCentered="1"/>
  <pageMargins left="0.3937007874015748" right="0.3937007874015748" top="0.8661417322834646" bottom="0.4724409448818898" header="0.5905511811023623" footer="0"/>
  <pageSetup firstPageNumber="41" useFirstPageNumber="1" horizontalDpi="600" verticalDpi="600" orientation="landscape" paperSize="9" scale="75" r:id="rId1"/>
  <headerFooter alignWithMargins="0">
    <oddHeader>&amp;C&amp;R&amp;P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70.8515625" style="0" customWidth="1"/>
    <col min="2" max="2" width="20.00390625" style="0" customWidth="1"/>
    <col min="3" max="3" width="18.140625" style="0" customWidth="1"/>
    <col min="5" max="5" width="20.140625" style="0" bestFit="1" customWidth="1"/>
    <col min="6" max="7" width="14.7109375" style="0" bestFit="1" customWidth="1"/>
    <col min="8" max="8" width="11.00390625" style="0" bestFit="1" customWidth="1"/>
  </cols>
  <sheetData>
    <row r="1" ht="12.75">
      <c r="B1" s="724" t="s">
        <v>490</v>
      </c>
    </row>
    <row r="2" spans="1:4" ht="15">
      <c r="A2" s="940" t="s">
        <v>941</v>
      </c>
      <c r="B2" s="940"/>
      <c r="C2" s="940"/>
      <c r="D2" s="940"/>
    </row>
    <row r="3" spans="1:4" ht="15">
      <c r="A3" s="617"/>
      <c r="B3" s="617"/>
      <c r="C3" s="617"/>
      <c r="D3" s="617"/>
    </row>
    <row r="4" spans="1:4" ht="15.75" thickBot="1">
      <c r="A4" s="617"/>
      <c r="B4" s="620" t="s">
        <v>489</v>
      </c>
      <c r="C4" s="617"/>
      <c r="D4" s="617"/>
    </row>
    <row r="5" spans="1:2" ht="12.75">
      <c r="A5" s="621" t="s">
        <v>250</v>
      </c>
      <c r="B5" s="622">
        <v>236319785</v>
      </c>
    </row>
    <row r="6" spans="1:2" ht="12.75">
      <c r="A6" s="623" t="s">
        <v>251</v>
      </c>
      <c r="B6" s="624">
        <v>17856720</v>
      </c>
    </row>
    <row r="7" spans="1:2" ht="12.75">
      <c r="A7" s="623" t="s">
        <v>252</v>
      </c>
      <c r="B7" s="624">
        <v>43200000</v>
      </c>
    </row>
    <row r="8" spans="1:3" ht="12.75">
      <c r="A8" s="623" t="s">
        <v>253</v>
      </c>
      <c r="B8" s="624">
        <v>18880000</v>
      </c>
      <c r="C8" s="618"/>
    </row>
    <row r="9" spans="1:2" ht="12.75">
      <c r="A9" s="623" t="s">
        <v>254</v>
      </c>
      <c r="B9" s="624">
        <v>40011300</v>
      </c>
    </row>
    <row r="10" spans="1:2" ht="12.75">
      <c r="A10" s="717" t="s">
        <v>249</v>
      </c>
      <c r="B10" s="718">
        <v>145350</v>
      </c>
    </row>
    <row r="11" spans="1:3" ht="12.75">
      <c r="A11" s="623" t="s">
        <v>589</v>
      </c>
      <c r="B11" s="624">
        <v>219798500</v>
      </c>
      <c r="C11" s="618"/>
    </row>
    <row r="12" spans="1:3" ht="12.75">
      <c r="A12" s="623" t="s">
        <v>590</v>
      </c>
      <c r="B12" s="624">
        <v>84651000</v>
      </c>
      <c r="C12" s="618"/>
    </row>
    <row r="13" spans="1:3" ht="12.75">
      <c r="A13" s="623" t="s">
        <v>591</v>
      </c>
      <c r="B13" s="624">
        <v>45709820</v>
      </c>
      <c r="C13" s="618"/>
    </row>
    <row r="14" spans="1:4" ht="12.75">
      <c r="A14" s="623" t="s">
        <v>146</v>
      </c>
      <c r="B14" s="624">
        <v>88624800</v>
      </c>
      <c r="C14" s="618"/>
      <c r="D14" s="618"/>
    </row>
    <row r="15" spans="1:3" ht="12.75">
      <c r="A15" s="623" t="s">
        <v>147</v>
      </c>
      <c r="B15" s="624">
        <v>93197941</v>
      </c>
      <c r="C15" s="618"/>
    </row>
    <row r="16" spans="1:3" ht="12.75">
      <c r="A16" s="623" t="s">
        <v>840</v>
      </c>
      <c r="B16" s="624">
        <v>820800</v>
      </c>
      <c r="C16" s="618"/>
    </row>
    <row r="17" spans="1:3" ht="12.75">
      <c r="A17" s="623" t="s">
        <v>153</v>
      </c>
      <c r="B17" s="624">
        <v>59744000</v>
      </c>
      <c r="C17" s="618"/>
    </row>
    <row r="18" spans="1:2" ht="12.75">
      <c r="A18" s="623" t="s">
        <v>592</v>
      </c>
      <c r="B18" s="624">
        <v>58009344</v>
      </c>
    </row>
    <row r="19" spans="1:3" ht="12.75">
      <c r="A19" s="623" t="s">
        <v>593</v>
      </c>
      <c r="B19" s="624">
        <v>13272000</v>
      </c>
      <c r="C19" s="618"/>
    </row>
    <row r="20" spans="1:2" ht="12.75">
      <c r="A20" s="623" t="s">
        <v>888</v>
      </c>
      <c r="B20" s="624">
        <v>82607500</v>
      </c>
    </row>
    <row r="21" spans="1:2" ht="12.75">
      <c r="A21" s="623" t="s">
        <v>594</v>
      </c>
      <c r="B21" s="624">
        <v>217000</v>
      </c>
    </row>
    <row r="22" spans="1:3" ht="12.75">
      <c r="A22" s="623" t="s">
        <v>841</v>
      </c>
      <c r="B22" s="624">
        <v>42588000</v>
      </c>
      <c r="C22" s="618"/>
    </row>
    <row r="23" spans="1:3" ht="12.75">
      <c r="A23" s="623" t="s">
        <v>842</v>
      </c>
      <c r="B23" s="624">
        <v>23989000</v>
      </c>
      <c r="C23" s="618"/>
    </row>
    <row r="24" spans="1:2" ht="12.75">
      <c r="A24" s="623" t="s">
        <v>595</v>
      </c>
      <c r="B24" s="624">
        <v>169361600</v>
      </c>
    </row>
    <row r="25" spans="1:3" ht="12.75">
      <c r="A25" s="623" t="s">
        <v>596</v>
      </c>
      <c r="B25" s="624">
        <v>41237000</v>
      </c>
      <c r="C25" s="618"/>
    </row>
    <row r="26" spans="1:3" ht="13.5" thickBot="1">
      <c r="A26" s="720" t="s">
        <v>168</v>
      </c>
      <c r="B26" s="721">
        <v>32157230</v>
      </c>
      <c r="C26" s="618"/>
    </row>
    <row r="27" spans="1:2" ht="15.75" thickBot="1">
      <c r="A27" s="722" t="s">
        <v>163</v>
      </c>
      <c r="B27" s="723">
        <f>SUM(B5:B26)</f>
        <v>1412398690</v>
      </c>
    </row>
    <row r="28" spans="1:2" ht="12.75">
      <c r="A28" s="621" t="s">
        <v>949</v>
      </c>
      <c r="B28" s="622">
        <v>111396731</v>
      </c>
    </row>
    <row r="29" spans="1:2" ht="15.75" thickBot="1">
      <c r="A29" s="625" t="s">
        <v>950</v>
      </c>
      <c r="B29" s="626">
        <f>B27-B28</f>
        <v>1301001959</v>
      </c>
    </row>
    <row r="31" spans="1:20" ht="12.75">
      <c r="A31" s="602"/>
      <c r="B31" s="603"/>
      <c r="C31" s="719"/>
      <c r="D31" s="603"/>
      <c r="E31" s="603"/>
      <c r="F31" s="603"/>
      <c r="G31" s="603"/>
      <c r="H31" s="603"/>
      <c r="I31" s="603"/>
      <c r="J31" s="603"/>
      <c r="K31" s="603"/>
      <c r="L31" s="603"/>
      <c r="M31" s="603"/>
      <c r="N31" s="603"/>
      <c r="O31" s="603"/>
      <c r="P31" s="603"/>
      <c r="Q31" s="603"/>
      <c r="R31" s="603"/>
      <c r="S31" s="603"/>
      <c r="T31" s="603"/>
    </row>
    <row r="32" spans="1:20" ht="12.75">
      <c r="A32" s="602"/>
      <c r="B32" s="603"/>
      <c r="C32" s="619"/>
      <c r="D32" s="603"/>
      <c r="E32" s="603"/>
      <c r="F32" s="603"/>
      <c r="G32" s="603"/>
      <c r="H32" s="603"/>
      <c r="I32" s="603"/>
      <c r="J32" s="603"/>
      <c r="K32" s="603"/>
      <c r="L32" s="603"/>
      <c r="M32" s="603"/>
      <c r="N32" s="603"/>
      <c r="O32" s="603"/>
      <c r="P32" s="603"/>
      <c r="Q32" s="603"/>
      <c r="R32" s="603"/>
      <c r="S32" s="603"/>
      <c r="T32" s="603"/>
    </row>
    <row r="33" spans="1:20" ht="12.75">
      <c r="A33" s="602"/>
      <c r="B33" s="603"/>
      <c r="C33" s="619"/>
      <c r="D33" s="603"/>
      <c r="E33" s="603"/>
      <c r="F33" s="603"/>
      <c r="G33" s="603"/>
      <c r="H33" s="603"/>
      <c r="I33" s="603"/>
      <c r="J33" s="603"/>
      <c r="K33" s="603"/>
      <c r="L33" s="603"/>
      <c r="M33" s="603"/>
      <c r="N33" s="603"/>
      <c r="O33" s="603"/>
      <c r="P33" s="603"/>
      <c r="Q33" s="603"/>
      <c r="R33" s="603"/>
      <c r="S33" s="603"/>
      <c r="T33" s="603"/>
    </row>
    <row r="34" spans="1:20" ht="12.75">
      <c r="A34" s="602"/>
      <c r="B34" s="603"/>
      <c r="C34" s="619"/>
      <c r="D34" s="603"/>
      <c r="E34" s="603"/>
      <c r="F34" s="603"/>
      <c r="G34" s="603"/>
      <c r="H34" s="603"/>
      <c r="I34" s="603"/>
      <c r="J34" s="603"/>
      <c r="K34" s="603"/>
      <c r="L34" s="603"/>
      <c r="M34" s="603"/>
      <c r="N34" s="603"/>
      <c r="O34" s="603"/>
      <c r="P34" s="603"/>
      <c r="Q34" s="603"/>
      <c r="R34" s="603"/>
      <c r="S34" s="603"/>
      <c r="T34" s="603"/>
    </row>
    <row r="35" spans="1:20" ht="12.75">
      <c r="A35" s="602"/>
      <c r="B35" s="603"/>
      <c r="C35" s="619"/>
      <c r="D35" s="603"/>
      <c r="E35" s="603"/>
      <c r="F35" s="603"/>
      <c r="G35" s="603"/>
      <c r="H35" s="603"/>
      <c r="I35" s="603"/>
      <c r="J35" s="603"/>
      <c r="K35" s="603"/>
      <c r="L35" s="603"/>
      <c r="M35" s="603"/>
      <c r="N35" s="603"/>
      <c r="O35" s="603"/>
      <c r="P35" s="603"/>
      <c r="Q35" s="603"/>
      <c r="R35" s="603"/>
      <c r="S35" s="603"/>
      <c r="T35" s="603"/>
    </row>
    <row r="36" spans="1:20" ht="12.75">
      <c r="A36" s="602"/>
      <c r="B36" s="603"/>
      <c r="C36" s="603"/>
      <c r="D36" s="603"/>
      <c r="E36" s="603"/>
      <c r="F36" s="603"/>
      <c r="G36" s="603"/>
      <c r="H36" s="603"/>
      <c r="I36" s="603"/>
      <c r="J36" s="603"/>
      <c r="K36" s="603"/>
      <c r="L36" s="603"/>
      <c r="M36" s="603"/>
      <c r="N36" s="603"/>
      <c r="O36" s="603"/>
      <c r="P36" s="603"/>
      <c r="Q36" s="603"/>
      <c r="R36" s="603"/>
      <c r="S36" s="603"/>
      <c r="T36" s="603"/>
    </row>
    <row r="37" spans="1:20" ht="12.75">
      <c r="A37" s="602"/>
      <c r="B37" s="603"/>
      <c r="C37" s="603"/>
      <c r="D37" s="603"/>
      <c r="E37" s="603"/>
      <c r="F37" s="603"/>
      <c r="G37" s="603"/>
      <c r="H37" s="603"/>
      <c r="I37" s="603"/>
      <c r="J37" s="603"/>
      <c r="K37" s="603"/>
      <c r="L37" s="603"/>
      <c r="M37" s="603"/>
      <c r="N37" s="603"/>
      <c r="O37" s="603"/>
      <c r="P37" s="603"/>
      <c r="Q37" s="603"/>
      <c r="R37" s="603"/>
      <c r="S37" s="603"/>
      <c r="T37" s="603"/>
    </row>
    <row r="38" spans="1:20" ht="12.75">
      <c r="A38" s="602"/>
      <c r="B38" s="603"/>
      <c r="C38" s="603"/>
      <c r="D38" s="603"/>
      <c r="E38" s="603"/>
      <c r="F38" s="603"/>
      <c r="G38" s="603"/>
      <c r="H38" s="603"/>
      <c r="I38" s="603"/>
      <c r="J38" s="603"/>
      <c r="K38" s="603"/>
      <c r="L38" s="603"/>
      <c r="M38" s="603"/>
      <c r="N38" s="603"/>
      <c r="O38" s="603"/>
      <c r="P38" s="603"/>
      <c r="Q38" s="603"/>
      <c r="R38" s="603"/>
      <c r="S38" s="603"/>
      <c r="T38" s="603"/>
    </row>
    <row r="39" spans="1:20" ht="12.75">
      <c r="A39" s="602"/>
      <c r="B39" s="603"/>
      <c r="C39" s="603"/>
      <c r="D39" s="603"/>
      <c r="E39" s="603"/>
      <c r="F39" s="603"/>
      <c r="G39" s="603"/>
      <c r="H39" s="603"/>
      <c r="I39" s="603"/>
      <c r="J39" s="603"/>
      <c r="K39" s="603"/>
      <c r="L39" s="603"/>
      <c r="M39" s="603"/>
      <c r="N39" s="603"/>
      <c r="O39" s="603"/>
      <c r="P39" s="603"/>
      <c r="Q39" s="603"/>
      <c r="R39" s="603"/>
      <c r="S39" s="603"/>
      <c r="T39" s="603"/>
    </row>
    <row r="40" spans="1:20" ht="12.75">
      <c r="A40" s="602"/>
      <c r="B40" s="603"/>
      <c r="C40" s="603"/>
      <c r="D40" s="603"/>
      <c r="E40" s="603"/>
      <c r="F40" s="603"/>
      <c r="G40" s="603"/>
      <c r="H40" s="603"/>
      <c r="I40" s="603"/>
      <c r="J40" s="603"/>
      <c r="K40" s="603"/>
      <c r="L40" s="603"/>
      <c r="M40" s="603"/>
      <c r="N40" s="603"/>
      <c r="O40" s="603"/>
      <c r="P40" s="603"/>
      <c r="Q40" s="603"/>
      <c r="R40" s="603"/>
      <c r="S40" s="603"/>
      <c r="T40" s="603"/>
    </row>
    <row r="41" spans="1:20" ht="12.75">
      <c r="A41" s="602"/>
      <c r="B41" s="603"/>
      <c r="C41" s="603"/>
      <c r="D41" s="603"/>
      <c r="E41" s="603"/>
      <c r="F41" s="603"/>
      <c r="G41" s="603"/>
      <c r="H41" s="603"/>
      <c r="I41" s="603"/>
      <c r="J41" s="603"/>
      <c r="K41" s="603"/>
      <c r="L41" s="603"/>
      <c r="M41" s="603"/>
      <c r="N41" s="603"/>
      <c r="O41" s="603"/>
      <c r="P41" s="603"/>
      <c r="Q41" s="603"/>
      <c r="R41" s="603"/>
      <c r="S41" s="603"/>
      <c r="T41" s="603"/>
    </row>
    <row r="42" spans="1:20" ht="12.75">
      <c r="A42" s="602"/>
      <c r="B42" s="603"/>
      <c r="C42" s="603"/>
      <c r="D42" s="603"/>
      <c r="E42" s="603"/>
      <c r="F42" s="603"/>
      <c r="G42" s="603"/>
      <c r="H42" s="603"/>
      <c r="I42" s="603"/>
      <c r="J42" s="603"/>
      <c r="K42" s="603"/>
      <c r="L42" s="603"/>
      <c r="M42" s="603"/>
      <c r="N42" s="603"/>
      <c r="O42" s="603"/>
      <c r="P42" s="603"/>
      <c r="Q42" s="603"/>
      <c r="R42" s="603"/>
      <c r="S42" s="603"/>
      <c r="T42" s="603"/>
    </row>
    <row r="43" spans="1:20" ht="12.75">
      <c r="A43" s="602"/>
      <c r="B43" s="603"/>
      <c r="C43" s="603"/>
      <c r="D43" s="603"/>
      <c r="E43" s="603"/>
      <c r="F43" s="603"/>
      <c r="G43" s="603"/>
      <c r="H43" s="603"/>
      <c r="I43" s="603"/>
      <c r="J43" s="603"/>
      <c r="K43" s="603"/>
      <c r="L43" s="603"/>
      <c r="M43" s="603"/>
      <c r="N43" s="603"/>
      <c r="O43" s="603"/>
      <c r="P43" s="603"/>
      <c r="Q43" s="603"/>
      <c r="R43" s="603"/>
      <c r="S43" s="603"/>
      <c r="T43" s="603"/>
    </row>
    <row r="44" spans="1:20" ht="12.75">
      <c r="A44" s="602"/>
      <c r="B44" s="603"/>
      <c r="C44" s="603"/>
      <c r="D44" s="603"/>
      <c r="E44" s="603"/>
      <c r="F44" s="603"/>
      <c r="G44" s="603"/>
      <c r="H44" s="603"/>
      <c r="I44" s="603"/>
      <c r="J44" s="603"/>
      <c r="K44" s="603"/>
      <c r="L44" s="603"/>
      <c r="M44" s="603"/>
      <c r="N44" s="603"/>
      <c r="O44" s="603"/>
      <c r="P44" s="603"/>
      <c r="Q44" s="603"/>
      <c r="R44" s="603"/>
      <c r="S44" s="603"/>
      <c r="T44" s="603"/>
    </row>
    <row r="45" spans="1:20" ht="12.75">
      <c r="A45" s="602"/>
      <c r="B45" s="603"/>
      <c r="C45" s="603"/>
      <c r="D45" s="603"/>
      <c r="E45" s="603"/>
      <c r="F45" s="603"/>
      <c r="G45" s="603"/>
      <c r="H45" s="603"/>
      <c r="I45" s="603"/>
      <c r="J45" s="603"/>
      <c r="K45" s="603"/>
      <c r="L45" s="603"/>
      <c r="M45" s="603"/>
      <c r="N45" s="603"/>
      <c r="O45" s="603"/>
      <c r="P45" s="603"/>
      <c r="Q45" s="603"/>
      <c r="R45" s="603"/>
      <c r="S45" s="603"/>
      <c r="T45" s="603"/>
    </row>
    <row r="46" spans="1:20" ht="12.75">
      <c r="A46" s="602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</row>
  </sheetData>
  <sheetProtection/>
  <mergeCells count="1">
    <mergeCell ref="A2:D2"/>
  </mergeCells>
  <printOptions/>
  <pageMargins left="0.5905511811023623" right="0.5905511811023623" top="0.984251968503937" bottom="0.984251968503937" header="0.5118110236220472" footer="0.5118110236220472"/>
  <pageSetup firstPageNumber="44" useFirstPageNumber="1" horizontalDpi="300" verticalDpi="300" orientation="landscape" paperSize="9" r:id="rId1"/>
  <headerFooter alignWithMargins="0">
    <oddHeader>&amp;R&amp;P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B90"/>
  <sheetViews>
    <sheetView zoomScalePageLayoutView="0" workbookViewId="0" topLeftCell="A55">
      <selection activeCell="A63" sqref="A63"/>
    </sheetView>
  </sheetViews>
  <sheetFormatPr defaultColWidth="8.00390625" defaultRowHeight="12.75"/>
  <cols>
    <col min="1" max="1" width="48.140625" style="367" customWidth="1"/>
    <col min="2" max="2" width="28.8515625" style="190" customWidth="1"/>
    <col min="3" max="4" width="11.00390625" style="190" customWidth="1"/>
    <col min="5" max="5" width="11.8515625" style="190" customWidth="1"/>
    <col min="6" max="16384" width="8.00390625" style="190" customWidth="1"/>
  </cols>
  <sheetData>
    <row r="1" ht="12.75">
      <c r="B1" s="1" t="s">
        <v>491</v>
      </c>
    </row>
    <row r="2" spans="1:2" ht="31.5" customHeight="1">
      <c r="A2" s="725" t="s">
        <v>287</v>
      </c>
      <c r="B2" s="420"/>
    </row>
    <row r="3" spans="1:2" ht="13.5" customHeight="1" thickBot="1">
      <c r="A3" s="376"/>
      <c r="B3" s="377" t="s">
        <v>502</v>
      </c>
    </row>
    <row r="4" spans="1:2" s="368" customFormat="1" ht="23.25" customHeight="1" thickBot="1">
      <c r="A4" s="378" t="s">
        <v>510</v>
      </c>
      <c r="B4" s="379" t="s">
        <v>511</v>
      </c>
    </row>
    <row r="5" spans="1:2" ht="10.5" customHeight="1" thickBot="1">
      <c r="A5" s="380">
        <v>1</v>
      </c>
      <c r="B5" s="381">
        <v>2</v>
      </c>
    </row>
    <row r="6" spans="1:2" ht="18" customHeight="1">
      <c r="A6" s="710" t="s">
        <v>999</v>
      </c>
      <c r="B6" s="711">
        <v>2000</v>
      </c>
    </row>
    <row r="7" spans="1:2" ht="18" customHeight="1">
      <c r="A7" s="710" t="s">
        <v>869</v>
      </c>
      <c r="B7" s="711">
        <v>10000</v>
      </c>
    </row>
    <row r="8" spans="1:2" ht="16.5" customHeight="1">
      <c r="A8" s="710" t="s">
        <v>366</v>
      </c>
      <c r="B8" s="711">
        <v>8000</v>
      </c>
    </row>
    <row r="9" spans="1:2" ht="18" customHeight="1">
      <c r="A9" s="710" t="s">
        <v>1000</v>
      </c>
      <c r="B9" s="711">
        <v>18686</v>
      </c>
    </row>
    <row r="10" spans="1:2" ht="18" customHeight="1">
      <c r="A10" s="710" t="s">
        <v>1001</v>
      </c>
      <c r="B10" s="711">
        <v>50000</v>
      </c>
    </row>
    <row r="11" spans="1:2" ht="18" customHeight="1">
      <c r="A11" s="710" t="s">
        <v>9</v>
      </c>
      <c r="B11" s="711">
        <v>17000</v>
      </c>
    </row>
    <row r="12" spans="1:2" ht="18" customHeight="1">
      <c r="A12" s="710" t="s">
        <v>1024</v>
      </c>
      <c r="B12" s="711">
        <v>8000</v>
      </c>
    </row>
    <row r="13" spans="1:2" ht="18" customHeight="1">
      <c r="A13" s="710" t="s">
        <v>1005</v>
      </c>
      <c r="B13" s="711">
        <v>3350</v>
      </c>
    </row>
    <row r="14" spans="1:2" ht="18" customHeight="1">
      <c r="A14" s="710" t="s">
        <v>1025</v>
      </c>
      <c r="B14" s="711">
        <v>5000</v>
      </c>
    </row>
    <row r="15" spans="1:2" ht="27.75" customHeight="1">
      <c r="A15" s="710" t="s">
        <v>450</v>
      </c>
      <c r="B15" s="711">
        <v>2000</v>
      </c>
    </row>
    <row r="16" spans="1:2" ht="24" customHeight="1">
      <c r="A16" s="710" t="s">
        <v>540</v>
      </c>
      <c r="B16" s="711">
        <v>60000</v>
      </c>
    </row>
    <row r="17" spans="1:2" ht="18" customHeight="1">
      <c r="A17" s="710" t="s">
        <v>1017</v>
      </c>
      <c r="B17" s="711">
        <v>8000</v>
      </c>
    </row>
    <row r="18" spans="1:2" ht="18" customHeight="1">
      <c r="A18" s="710" t="s">
        <v>886</v>
      </c>
      <c r="B18" s="711">
        <v>700</v>
      </c>
    </row>
    <row r="19" spans="1:2" ht="18" customHeight="1">
      <c r="A19" s="710" t="s">
        <v>91</v>
      </c>
      <c r="B19" s="711">
        <v>60000</v>
      </c>
    </row>
    <row r="20" spans="1:2" ht="18" customHeight="1">
      <c r="A20" s="710" t="s">
        <v>1014</v>
      </c>
      <c r="B20" s="711">
        <v>22142</v>
      </c>
    </row>
    <row r="21" spans="1:2" ht="18" customHeight="1">
      <c r="A21" s="710" t="s">
        <v>901</v>
      </c>
      <c r="B21" s="711">
        <v>10000</v>
      </c>
    </row>
    <row r="22" spans="1:2" ht="18" customHeight="1">
      <c r="A22" s="710" t="s">
        <v>1015</v>
      </c>
      <c r="B22" s="711">
        <v>8000</v>
      </c>
    </row>
    <row r="23" spans="1:2" ht="18" customHeight="1">
      <c r="A23" s="710" t="s">
        <v>541</v>
      </c>
      <c r="B23" s="711">
        <v>1000</v>
      </c>
    </row>
    <row r="24" spans="1:2" ht="18" customHeight="1">
      <c r="A24" s="785" t="s">
        <v>973</v>
      </c>
      <c r="B24" s="711">
        <v>1673</v>
      </c>
    </row>
    <row r="25" spans="1:2" ht="18" customHeight="1">
      <c r="A25" s="785" t="s">
        <v>998</v>
      </c>
      <c r="B25" s="711">
        <v>1439</v>
      </c>
    </row>
    <row r="26" spans="1:2" ht="18" customHeight="1">
      <c r="A26" s="710" t="s">
        <v>1002</v>
      </c>
      <c r="B26" s="711">
        <v>47700</v>
      </c>
    </row>
    <row r="27" spans="1:2" ht="18" customHeight="1">
      <c r="A27" s="710" t="s">
        <v>1003</v>
      </c>
      <c r="B27" s="711">
        <v>105456</v>
      </c>
    </row>
    <row r="28" spans="1:2" ht="18" customHeight="1">
      <c r="A28" s="710" t="s">
        <v>1004</v>
      </c>
      <c r="B28" s="711">
        <v>2250</v>
      </c>
    </row>
    <row r="29" spans="1:2" ht="18" customHeight="1">
      <c r="A29" s="710" t="s">
        <v>860</v>
      </c>
      <c r="B29" s="711">
        <v>15000</v>
      </c>
    </row>
    <row r="30" spans="1:2" ht="18" customHeight="1">
      <c r="A30" s="710" t="s">
        <v>206</v>
      </c>
      <c r="B30" s="711">
        <v>3000</v>
      </c>
    </row>
    <row r="31" spans="1:2" ht="18" customHeight="1">
      <c r="A31" s="710" t="s">
        <v>333</v>
      </c>
      <c r="B31" s="711">
        <v>5500</v>
      </c>
    </row>
    <row r="32" spans="1:2" ht="18" customHeight="1">
      <c r="A32" s="710" t="s">
        <v>208</v>
      </c>
      <c r="B32" s="711">
        <v>2286</v>
      </c>
    </row>
    <row r="33" spans="1:2" ht="18" customHeight="1">
      <c r="A33" s="710" t="s">
        <v>543</v>
      </c>
      <c r="B33" s="711">
        <v>300</v>
      </c>
    </row>
    <row r="34" spans="1:2" ht="18" customHeight="1">
      <c r="A34" s="710" t="s">
        <v>528</v>
      </c>
      <c r="B34" s="711">
        <v>127</v>
      </c>
    </row>
    <row r="35" spans="1:2" ht="18" customHeight="1">
      <c r="A35" s="710" t="s">
        <v>881</v>
      </c>
      <c r="B35" s="711">
        <v>3302</v>
      </c>
    </row>
    <row r="36" spans="1:2" ht="18" customHeight="1">
      <c r="A36" s="710" t="s">
        <v>868</v>
      </c>
      <c r="B36" s="711">
        <v>2159</v>
      </c>
    </row>
    <row r="37" spans="1:2" ht="18" customHeight="1">
      <c r="A37" s="710" t="s">
        <v>542</v>
      </c>
      <c r="B37" s="711">
        <v>5000</v>
      </c>
    </row>
    <row r="38" spans="1:2" ht="18" customHeight="1">
      <c r="A38" s="710" t="s">
        <v>1019</v>
      </c>
      <c r="B38" s="711">
        <v>254</v>
      </c>
    </row>
    <row r="39" spans="1:2" ht="18" customHeight="1">
      <c r="A39" s="710" t="s">
        <v>791</v>
      </c>
      <c r="B39" s="711">
        <v>2413</v>
      </c>
    </row>
    <row r="40" spans="1:2" ht="18" customHeight="1">
      <c r="A40" s="710" t="s">
        <v>167</v>
      </c>
      <c r="B40" s="711">
        <v>4270</v>
      </c>
    </row>
    <row r="41" spans="1:2" ht="18" customHeight="1">
      <c r="A41" s="710" t="s">
        <v>529</v>
      </c>
      <c r="B41" s="711">
        <v>11162</v>
      </c>
    </row>
    <row r="42" spans="1:2" ht="18" customHeight="1">
      <c r="A42" s="785" t="s">
        <v>530</v>
      </c>
      <c r="B42" s="711">
        <v>515</v>
      </c>
    </row>
    <row r="43" spans="1:2" ht="18" customHeight="1">
      <c r="A43" s="785" t="s">
        <v>277</v>
      </c>
      <c r="B43" s="711">
        <v>450</v>
      </c>
    </row>
    <row r="44" spans="1:2" ht="18" customHeight="1">
      <c r="A44" s="785" t="s">
        <v>365</v>
      </c>
      <c r="B44" s="711">
        <v>12000</v>
      </c>
    </row>
    <row r="45" spans="1:2" ht="18" customHeight="1">
      <c r="A45" s="785" t="s">
        <v>861</v>
      </c>
      <c r="B45" s="711">
        <v>15000</v>
      </c>
    </row>
    <row r="46" spans="1:2" ht="18" customHeight="1">
      <c r="A46" s="785" t="s">
        <v>854</v>
      </c>
      <c r="B46" s="711">
        <v>420766</v>
      </c>
    </row>
    <row r="47" spans="1:2" ht="18" customHeight="1">
      <c r="A47" s="785" t="s">
        <v>855</v>
      </c>
      <c r="B47" s="711">
        <v>456057</v>
      </c>
    </row>
    <row r="48" spans="1:2" ht="27.75" customHeight="1">
      <c r="A48" s="785" t="s">
        <v>1007</v>
      </c>
      <c r="B48" s="711">
        <v>1000</v>
      </c>
    </row>
    <row r="49" spans="1:2" ht="18" customHeight="1">
      <c r="A49" s="785" t="s">
        <v>856</v>
      </c>
      <c r="B49" s="711">
        <v>301169</v>
      </c>
    </row>
    <row r="50" spans="1:2" ht="18" customHeight="1">
      <c r="A50" s="785" t="s">
        <v>857</v>
      </c>
      <c r="B50" s="711">
        <v>152120</v>
      </c>
    </row>
    <row r="51" spans="1:2" ht="28.5" customHeight="1">
      <c r="A51" s="785" t="s">
        <v>858</v>
      </c>
      <c r="B51" s="711">
        <v>251302</v>
      </c>
    </row>
    <row r="52" spans="1:2" ht="18" customHeight="1">
      <c r="A52" s="785" t="s">
        <v>852</v>
      </c>
      <c r="B52" s="711">
        <v>206150</v>
      </c>
    </row>
    <row r="53" spans="1:2" ht="30" customHeight="1">
      <c r="A53" s="785" t="s">
        <v>859</v>
      </c>
      <c r="B53" s="711">
        <v>63378</v>
      </c>
    </row>
    <row r="54" spans="1:2" ht="18" customHeight="1">
      <c r="A54" s="785" t="s">
        <v>1009</v>
      </c>
      <c r="B54" s="711">
        <v>1226269</v>
      </c>
    </row>
    <row r="55" spans="1:2" ht="18" customHeight="1">
      <c r="A55" s="785" t="s">
        <v>1012</v>
      </c>
      <c r="B55" s="711">
        <v>85000</v>
      </c>
    </row>
    <row r="56" spans="1:2" ht="18" customHeight="1">
      <c r="A56" s="785" t="s">
        <v>1011</v>
      </c>
      <c r="B56" s="711">
        <v>2000</v>
      </c>
    </row>
    <row r="57" spans="1:2" ht="18" customHeight="1">
      <c r="A57" s="785" t="s">
        <v>862</v>
      </c>
      <c r="B57" s="711">
        <v>15000</v>
      </c>
    </row>
    <row r="58" spans="1:2" ht="18" customHeight="1">
      <c r="A58" s="785" t="s">
        <v>1010</v>
      </c>
      <c r="B58" s="711">
        <v>53800</v>
      </c>
    </row>
    <row r="59" spans="1:2" ht="26.25" customHeight="1">
      <c r="A59" s="785" t="s">
        <v>863</v>
      </c>
      <c r="B59" s="711">
        <v>8000</v>
      </c>
    </row>
    <row r="60" spans="1:2" ht="26.25" customHeight="1">
      <c r="A60" s="785" t="s">
        <v>864</v>
      </c>
      <c r="B60" s="711">
        <v>10033</v>
      </c>
    </row>
    <row r="61" spans="1:2" ht="26.25" customHeight="1">
      <c r="A61" s="785" t="s">
        <v>865</v>
      </c>
      <c r="B61" s="711">
        <v>800</v>
      </c>
    </row>
    <row r="62" spans="1:2" ht="18" customHeight="1">
      <c r="A62" s="710" t="s">
        <v>866</v>
      </c>
      <c r="B62" s="711">
        <v>800</v>
      </c>
    </row>
    <row r="63" spans="1:2" ht="33.75" customHeight="1">
      <c r="A63" s="710" t="s">
        <v>977</v>
      </c>
      <c r="B63" s="711">
        <v>461711</v>
      </c>
    </row>
    <row r="64" spans="1:2" ht="18" customHeight="1">
      <c r="A64" s="710" t="s">
        <v>1026</v>
      </c>
      <c r="B64" s="711">
        <v>1000</v>
      </c>
    </row>
    <row r="65" spans="1:2" ht="18" customHeight="1">
      <c r="A65" s="710"/>
      <c r="B65" s="711"/>
    </row>
    <row r="66" spans="1:2" ht="18" customHeight="1">
      <c r="A66" s="710"/>
      <c r="B66" s="711"/>
    </row>
    <row r="67" spans="1:2" ht="18" customHeight="1" thickBot="1">
      <c r="A67" s="738" t="s">
        <v>512</v>
      </c>
      <c r="B67" s="739">
        <f>SUM(B6:B66)</f>
        <v>4251489</v>
      </c>
    </row>
    <row r="68" spans="1:2" ht="30" customHeight="1">
      <c r="A68" s="710" t="s">
        <v>902</v>
      </c>
      <c r="B68" s="711">
        <v>5000</v>
      </c>
    </row>
    <row r="69" spans="1:2" ht="18" customHeight="1">
      <c r="A69" s="710" t="s">
        <v>883</v>
      </c>
      <c r="B69" s="711">
        <v>40750</v>
      </c>
    </row>
    <row r="70" spans="1:2" ht="18" customHeight="1">
      <c r="A70" s="710" t="s">
        <v>1013</v>
      </c>
      <c r="B70" s="711">
        <v>2500</v>
      </c>
    </row>
    <row r="71" spans="1:2" ht="18" customHeight="1">
      <c r="A71" s="710" t="s">
        <v>905</v>
      </c>
      <c r="B71" s="711">
        <v>2400</v>
      </c>
    </row>
    <row r="72" spans="1:2" ht="18" customHeight="1">
      <c r="A72" s="710" t="s">
        <v>867</v>
      </c>
      <c r="B72" s="711">
        <v>28000</v>
      </c>
    </row>
    <row r="73" spans="1:2" ht="18" customHeight="1">
      <c r="A73" s="710" t="s">
        <v>903</v>
      </c>
      <c r="B73" s="711">
        <v>3000</v>
      </c>
    </row>
    <row r="74" spans="1:2" ht="18" customHeight="1">
      <c r="A74" s="710" t="s">
        <v>904</v>
      </c>
      <c r="B74" s="711">
        <v>2000</v>
      </c>
    </row>
    <row r="75" spans="1:2" ht="18" customHeight="1">
      <c r="A75" s="710" t="s">
        <v>521</v>
      </c>
      <c r="B75" s="711">
        <v>25400</v>
      </c>
    </row>
    <row r="76" spans="1:2" ht="18" customHeight="1">
      <c r="A76" s="710"/>
      <c r="B76" s="711"/>
    </row>
    <row r="77" spans="1:2" ht="15" customHeight="1">
      <c r="A77" s="382" t="s">
        <v>513</v>
      </c>
      <c r="B77" s="383">
        <f>SUM(B68:B76)</f>
        <v>109050</v>
      </c>
    </row>
    <row r="78" spans="1:2" ht="18" customHeight="1">
      <c r="A78" s="710" t="s">
        <v>56</v>
      </c>
      <c r="B78" s="711">
        <v>6700</v>
      </c>
    </row>
    <row r="79" spans="1:2" ht="15" customHeight="1">
      <c r="A79" s="710" t="s">
        <v>425</v>
      </c>
      <c r="B79" s="711">
        <v>1500</v>
      </c>
    </row>
    <row r="80" spans="1:2" ht="15" customHeight="1">
      <c r="A80" s="710" t="s">
        <v>1018</v>
      </c>
      <c r="B80" s="711">
        <v>1000</v>
      </c>
    </row>
    <row r="81" spans="1:2" ht="15" customHeight="1">
      <c r="A81" s="710" t="s">
        <v>882</v>
      </c>
      <c r="B81" s="711">
        <v>1000</v>
      </c>
    </row>
    <row r="82" spans="1:2" ht="15" customHeight="1">
      <c r="A82" s="710" t="s">
        <v>913</v>
      </c>
      <c r="B82" s="711">
        <v>10500</v>
      </c>
    </row>
    <row r="83" spans="1:2" ht="24.75" customHeight="1">
      <c r="A83" s="791" t="s">
        <v>38</v>
      </c>
      <c r="B83" s="711">
        <v>14500</v>
      </c>
    </row>
    <row r="84" spans="1:2" ht="24.75" customHeight="1">
      <c r="A84" s="791" t="s">
        <v>368</v>
      </c>
      <c r="B84" s="711">
        <v>2321</v>
      </c>
    </row>
    <row r="85" spans="1:2" ht="15" customHeight="1">
      <c r="A85" s="710" t="s">
        <v>1006</v>
      </c>
      <c r="B85" s="711">
        <v>119085</v>
      </c>
    </row>
    <row r="86" spans="1:2" ht="15" customHeight="1">
      <c r="A86" s="710" t="s">
        <v>1008</v>
      </c>
      <c r="B86" s="711">
        <v>76545</v>
      </c>
    </row>
    <row r="87" spans="1:2" ht="15" customHeight="1">
      <c r="A87" s="710"/>
      <c r="B87" s="711"/>
    </row>
    <row r="88" spans="1:2" ht="17.25" customHeight="1" thickBot="1">
      <c r="A88" s="708" t="s">
        <v>138</v>
      </c>
      <c r="B88" s="709">
        <f>SUM(B78:B87)</f>
        <v>233151</v>
      </c>
    </row>
    <row r="89" spans="1:2" ht="14.25" customHeight="1" thickBot="1">
      <c r="A89" s="384" t="s">
        <v>514</v>
      </c>
      <c r="B89" s="379">
        <f>B67+B77+B88</f>
        <v>4593690</v>
      </c>
    </row>
    <row r="90" spans="1:2" s="385" customFormat="1" ht="18" customHeight="1">
      <c r="A90" s="367"/>
      <c r="B90" s="190"/>
    </row>
  </sheetData>
  <sheetProtection/>
  <printOptions horizontalCentered="1"/>
  <pageMargins left="0.9055118110236221" right="0.5118110236220472" top="0.6299212598425197" bottom="0.4330708661417323" header="0.4330708661417323" footer="0.31496062992125984"/>
  <pageSetup firstPageNumber="45" useFirstPageNumber="1" horizontalDpi="300" verticalDpi="300" orientation="portrait" paperSize="9" scale="94" r:id="rId1"/>
  <headerFooter alignWithMargins="0">
    <oddHeader>&amp;R&amp;P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3.8515625" style="386" customWidth="1"/>
    <col min="2" max="6" width="13.28125" style="386" customWidth="1"/>
    <col min="7" max="8" width="12.421875" style="386" customWidth="1"/>
    <col min="9" max="10" width="14.28125" style="386" customWidth="1"/>
    <col min="11" max="16384" width="9.140625" style="386" customWidth="1"/>
  </cols>
  <sheetData>
    <row r="1" ht="12.75">
      <c r="I1" s="1" t="s">
        <v>817</v>
      </c>
    </row>
    <row r="3" spans="1:10" ht="15.75">
      <c r="A3" s="944" t="s">
        <v>797</v>
      </c>
      <c r="B3" s="944"/>
      <c r="C3" s="944"/>
      <c r="D3" s="944"/>
      <c r="E3" s="944"/>
      <c r="F3" s="944"/>
      <c r="G3" s="944"/>
      <c r="H3" s="421"/>
      <c r="I3" s="421"/>
      <c r="J3" s="421"/>
    </row>
    <row r="4" spans="1:10" ht="15" customHeight="1">
      <c r="A4" s="944" t="s">
        <v>796</v>
      </c>
      <c r="B4" s="944"/>
      <c r="C4" s="944"/>
      <c r="D4" s="944"/>
      <c r="E4" s="944"/>
      <c r="F4" s="944"/>
      <c r="G4" s="944"/>
      <c r="H4" s="792"/>
      <c r="I4" s="792"/>
      <c r="J4" s="792"/>
    </row>
    <row r="5" ht="12.75">
      <c r="J5" s="794" t="s">
        <v>502</v>
      </c>
    </row>
    <row r="6" spans="1:10" s="794" customFormat="1" ht="27.75" customHeight="1">
      <c r="A6" s="798"/>
      <c r="B6" s="941" t="s">
        <v>319</v>
      </c>
      <c r="C6" s="942"/>
      <c r="D6" s="943"/>
      <c r="E6" s="941" t="s">
        <v>920</v>
      </c>
      <c r="F6" s="942"/>
      <c r="G6" s="943"/>
      <c r="H6" s="806" t="s">
        <v>320</v>
      </c>
      <c r="I6" s="806"/>
      <c r="J6" s="806"/>
    </row>
    <row r="7" spans="1:10" s="794" customFormat="1" ht="12.75">
      <c r="A7" s="798"/>
      <c r="B7" s="803" t="s">
        <v>515</v>
      </c>
      <c r="C7" s="803" t="s">
        <v>516</v>
      </c>
      <c r="D7" s="803" t="s">
        <v>508</v>
      </c>
      <c r="E7" s="803" t="s">
        <v>515</v>
      </c>
      <c r="F7" s="803" t="s">
        <v>516</v>
      </c>
      <c r="G7" s="803" t="s">
        <v>508</v>
      </c>
      <c r="H7" s="803" t="s">
        <v>515</v>
      </c>
      <c r="I7" s="803" t="s">
        <v>516</v>
      </c>
      <c r="J7" s="803" t="s">
        <v>508</v>
      </c>
    </row>
    <row r="8" spans="1:10" s="794" customFormat="1" ht="36">
      <c r="A8" s="802" t="s">
        <v>805</v>
      </c>
      <c r="B8" s="777">
        <f aca="true" t="shared" si="0" ref="B8:C21">E8+H8+B28+E28+H28</f>
        <v>31078</v>
      </c>
      <c r="C8" s="777">
        <f t="shared" si="0"/>
        <v>665</v>
      </c>
      <c r="D8" s="777">
        <f aca="true" t="shared" si="1" ref="D8:D21">B8+C8</f>
        <v>31743</v>
      </c>
      <c r="E8" s="777">
        <v>9675</v>
      </c>
      <c r="F8" s="777"/>
      <c r="G8" s="777">
        <f aca="true" t="shared" si="2" ref="G8:G21">SUM(E8:F8)</f>
        <v>9675</v>
      </c>
      <c r="H8" s="777">
        <v>6378</v>
      </c>
      <c r="I8" s="777"/>
      <c r="J8" s="777">
        <f aca="true" t="shared" si="3" ref="J8:J21">SUM(H8:I8)</f>
        <v>6378</v>
      </c>
    </row>
    <row r="9" spans="1:10" s="794" customFormat="1" ht="24">
      <c r="A9" s="802" t="s">
        <v>800</v>
      </c>
      <c r="B9" s="777">
        <f t="shared" si="0"/>
        <v>54999</v>
      </c>
      <c r="C9" s="777">
        <f t="shared" si="0"/>
        <v>7131</v>
      </c>
      <c r="D9" s="777">
        <f>B9+C9</f>
        <v>62130</v>
      </c>
      <c r="E9" s="777">
        <v>39849</v>
      </c>
      <c r="F9" s="777"/>
      <c r="G9" s="777">
        <f t="shared" si="2"/>
        <v>39849</v>
      </c>
      <c r="H9" s="777">
        <f>22281-7131</f>
        <v>15150</v>
      </c>
      <c r="I9" s="777">
        <v>7131</v>
      </c>
      <c r="J9" s="777">
        <f t="shared" si="3"/>
        <v>22281</v>
      </c>
    </row>
    <row r="10" spans="1:10" s="794" customFormat="1" ht="12.75">
      <c r="A10" s="802" t="s">
        <v>801</v>
      </c>
      <c r="B10" s="777">
        <f t="shared" si="0"/>
        <v>199921</v>
      </c>
      <c r="C10" s="777">
        <f t="shared" si="0"/>
        <v>60000</v>
      </c>
      <c r="D10" s="777">
        <f t="shared" si="1"/>
        <v>259921</v>
      </c>
      <c r="E10" s="777">
        <v>117884</v>
      </c>
      <c r="F10" s="777">
        <v>50000</v>
      </c>
      <c r="G10" s="777">
        <f t="shared" si="2"/>
        <v>167884</v>
      </c>
      <c r="H10" s="777">
        <v>39004</v>
      </c>
      <c r="I10" s="777">
        <v>5000</v>
      </c>
      <c r="J10" s="777">
        <f t="shared" si="3"/>
        <v>44004</v>
      </c>
    </row>
    <row r="11" spans="1:10" s="794" customFormat="1" ht="36">
      <c r="A11" s="802" t="s">
        <v>798</v>
      </c>
      <c r="B11" s="777">
        <f t="shared" si="0"/>
        <v>250995</v>
      </c>
      <c r="C11" s="777">
        <v>40000</v>
      </c>
      <c r="D11" s="777">
        <f t="shared" si="1"/>
        <v>290995</v>
      </c>
      <c r="E11" s="777">
        <f>19127+231868</f>
        <v>250995</v>
      </c>
      <c r="F11" s="777">
        <v>40000</v>
      </c>
      <c r="G11" s="777">
        <f t="shared" si="2"/>
        <v>290995</v>
      </c>
      <c r="H11" s="777"/>
      <c r="I11" s="777"/>
      <c r="J11" s="777">
        <f t="shared" si="3"/>
        <v>0</v>
      </c>
    </row>
    <row r="12" spans="1:10" s="794" customFormat="1" ht="24">
      <c r="A12" s="802" t="s">
        <v>802</v>
      </c>
      <c r="B12" s="777">
        <f t="shared" si="0"/>
        <v>300000</v>
      </c>
      <c r="C12" s="777">
        <v>508</v>
      </c>
      <c r="D12" s="777">
        <f t="shared" si="1"/>
        <v>300508</v>
      </c>
      <c r="E12" s="777">
        <f>287819+12181</f>
        <v>300000</v>
      </c>
      <c r="F12" s="777">
        <v>508</v>
      </c>
      <c r="G12" s="777">
        <f t="shared" si="2"/>
        <v>300508</v>
      </c>
      <c r="H12" s="777"/>
      <c r="I12" s="777"/>
      <c r="J12" s="777">
        <f t="shared" si="3"/>
        <v>0</v>
      </c>
    </row>
    <row r="13" spans="1:10" s="794" customFormat="1" ht="24">
      <c r="A13" s="802" t="s">
        <v>803</v>
      </c>
      <c r="B13" s="777">
        <f t="shared" si="0"/>
        <v>449849</v>
      </c>
      <c r="C13" s="777">
        <v>258</v>
      </c>
      <c r="D13" s="777">
        <f t="shared" si="1"/>
        <v>450107</v>
      </c>
      <c r="E13" s="777">
        <v>22174</v>
      </c>
      <c r="F13" s="777">
        <v>258</v>
      </c>
      <c r="G13" s="777">
        <f t="shared" si="2"/>
        <v>22432</v>
      </c>
      <c r="H13" s="777"/>
      <c r="I13" s="777"/>
      <c r="J13" s="777">
        <f t="shared" si="3"/>
        <v>0</v>
      </c>
    </row>
    <row r="14" spans="1:10" s="794" customFormat="1" ht="12.75">
      <c r="A14" s="802" t="s">
        <v>804</v>
      </c>
      <c r="B14" s="777">
        <f t="shared" si="0"/>
        <v>497625</v>
      </c>
      <c r="C14" s="777">
        <f>F14+I14+C34+F34+I34</f>
        <v>111765</v>
      </c>
      <c r="D14" s="777">
        <f t="shared" si="1"/>
        <v>609390</v>
      </c>
      <c r="E14" s="777">
        <v>28110</v>
      </c>
      <c r="F14" s="777"/>
      <c r="G14" s="777">
        <f t="shared" si="2"/>
        <v>28110</v>
      </c>
      <c r="H14" s="777">
        <v>6138</v>
      </c>
      <c r="I14" s="777"/>
      <c r="J14" s="777">
        <f t="shared" si="3"/>
        <v>6138</v>
      </c>
    </row>
    <row r="15" spans="1:10" s="794" customFormat="1" ht="12.75">
      <c r="A15" s="802" t="s">
        <v>844</v>
      </c>
      <c r="B15" s="777">
        <f t="shared" si="0"/>
        <v>213594</v>
      </c>
      <c r="C15" s="777">
        <v>906</v>
      </c>
      <c r="D15" s="777">
        <f t="shared" si="1"/>
        <v>214500</v>
      </c>
      <c r="E15" s="777">
        <v>2110</v>
      </c>
      <c r="F15" s="777"/>
      <c r="G15" s="777">
        <f t="shared" si="2"/>
        <v>2110</v>
      </c>
      <c r="H15" s="777">
        <v>5334</v>
      </c>
      <c r="I15" s="777"/>
      <c r="J15" s="777">
        <f t="shared" si="3"/>
        <v>5334</v>
      </c>
    </row>
    <row r="16" spans="1:10" s="794" customFormat="1" ht="24">
      <c r="A16" s="802" t="s">
        <v>918</v>
      </c>
      <c r="B16" s="777">
        <f t="shared" si="0"/>
        <v>541324</v>
      </c>
      <c r="C16" s="777">
        <f>F16+I16+C36+F36+I36</f>
        <v>0</v>
      </c>
      <c r="D16" s="777">
        <f t="shared" si="1"/>
        <v>541324</v>
      </c>
      <c r="E16" s="777">
        <v>30668</v>
      </c>
      <c r="F16" s="777"/>
      <c r="G16" s="777">
        <f t="shared" si="2"/>
        <v>30668</v>
      </c>
      <c r="H16" s="777">
        <v>2712</v>
      </c>
      <c r="I16" s="777"/>
      <c r="J16" s="777">
        <f t="shared" si="3"/>
        <v>2712</v>
      </c>
    </row>
    <row r="17" spans="1:10" s="794" customFormat="1" ht="12.75">
      <c r="A17" s="802" t="s">
        <v>786</v>
      </c>
      <c r="B17" s="777">
        <f t="shared" si="0"/>
        <v>576495</v>
      </c>
      <c r="C17" s="777">
        <f>F17+I17+C37+F37+I37</f>
        <v>0</v>
      </c>
      <c r="D17" s="777">
        <f t="shared" si="1"/>
        <v>576495</v>
      </c>
      <c r="E17" s="777">
        <v>9533</v>
      </c>
      <c r="F17" s="777"/>
      <c r="G17" s="777">
        <f t="shared" si="2"/>
        <v>9533</v>
      </c>
      <c r="H17" s="777">
        <v>28751</v>
      </c>
      <c r="I17" s="777"/>
      <c r="J17" s="777">
        <f t="shared" si="3"/>
        <v>28751</v>
      </c>
    </row>
    <row r="18" spans="1:10" s="794" customFormat="1" ht="12.75">
      <c r="A18" s="801" t="s">
        <v>787</v>
      </c>
      <c r="B18" s="777">
        <f t="shared" si="0"/>
        <v>999982</v>
      </c>
      <c r="C18" s="777">
        <f>F18+I18+C38+F38+I38</f>
        <v>0</v>
      </c>
      <c r="D18" s="777">
        <f t="shared" si="1"/>
        <v>999982</v>
      </c>
      <c r="E18" s="805">
        <v>36828</v>
      </c>
      <c r="F18" s="805"/>
      <c r="G18" s="777">
        <f>SUM(E18:F18)</f>
        <v>36828</v>
      </c>
      <c r="H18" s="798">
        <v>41140</v>
      </c>
      <c r="I18" s="798"/>
      <c r="J18" s="777">
        <f t="shared" si="3"/>
        <v>41140</v>
      </c>
    </row>
    <row r="19" spans="1:10" s="794" customFormat="1" ht="12.75">
      <c r="A19" s="801" t="s">
        <v>845</v>
      </c>
      <c r="B19" s="777">
        <f t="shared" si="0"/>
        <v>238500</v>
      </c>
      <c r="C19" s="777">
        <v>0</v>
      </c>
      <c r="D19" s="777">
        <f t="shared" si="1"/>
        <v>238500</v>
      </c>
      <c r="E19" s="805">
        <v>6508</v>
      </c>
      <c r="F19" s="805"/>
      <c r="G19" s="777">
        <f>SUM(E19:F19)</f>
        <v>6508</v>
      </c>
      <c r="H19" s="798">
        <v>8620</v>
      </c>
      <c r="I19" s="798"/>
      <c r="J19" s="777">
        <f t="shared" si="3"/>
        <v>8620</v>
      </c>
    </row>
    <row r="20" spans="1:10" s="794" customFormat="1" ht="25.5">
      <c r="A20" s="800" t="s">
        <v>846</v>
      </c>
      <c r="B20" s="777">
        <f t="shared" si="0"/>
        <v>79207</v>
      </c>
      <c r="C20" s="777">
        <f>F20+I20+C40+F40+I40</f>
        <v>0</v>
      </c>
      <c r="D20" s="777">
        <f t="shared" si="1"/>
        <v>79207</v>
      </c>
      <c r="E20" s="798">
        <v>21827</v>
      </c>
      <c r="F20" s="798"/>
      <c r="G20" s="777">
        <f t="shared" si="2"/>
        <v>21827</v>
      </c>
      <c r="H20" s="798">
        <v>6834</v>
      </c>
      <c r="I20" s="798"/>
      <c r="J20" s="777">
        <f t="shared" si="3"/>
        <v>6834</v>
      </c>
    </row>
    <row r="21" spans="1:10" s="794" customFormat="1" ht="22.5" customHeight="1">
      <c r="A21" s="799" t="s">
        <v>917</v>
      </c>
      <c r="B21" s="777">
        <f t="shared" si="0"/>
        <v>392868</v>
      </c>
      <c r="C21" s="777">
        <f>F21+I21+C41+F41+I41</f>
        <v>91163</v>
      </c>
      <c r="D21" s="777">
        <f t="shared" si="1"/>
        <v>484031</v>
      </c>
      <c r="E21" s="798">
        <v>14273</v>
      </c>
      <c r="F21" s="798"/>
      <c r="G21" s="777">
        <f t="shared" si="2"/>
        <v>14273</v>
      </c>
      <c r="H21" s="798">
        <v>8047</v>
      </c>
      <c r="I21" s="798"/>
      <c r="J21" s="777">
        <f t="shared" si="3"/>
        <v>8047</v>
      </c>
    </row>
    <row r="22" spans="1:10" s="794" customFormat="1" ht="13.5" customHeight="1">
      <c r="A22" s="797" t="s">
        <v>507</v>
      </c>
      <c r="B22" s="796">
        <f aca="true" t="shared" si="4" ref="B22:J22">SUM(B8:B21)</f>
        <v>4826437</v>
      </c>
      <c r="C22" s="796">
        <f t="shared" si="4"/>
        <v>312396</v>
      </c>
      <c r="D22" s="796">
        <f t="shared" si="4"/>
        <v>5138833</v>
      </c>
      <c r="E22" s="796">
        <f t="shared" si="4"/>
        <v>890434</v>
      </c>
      <c r="F22" s="796">
        <f t="shared" si="4"/>
        <v>90766</v>
      </c>
      <c r="G22" s="796">
        <f t="shared" si="4"/>
        <v>981200</v>
      </c>
      <c r="H22" s="796">
        <f t="shared" si="4"/>
        <v>168108</v>
      </c>
      <c r="I22" s="796">
        <f t="shared" si="4"/>
        <v>12131</v>
      </c>
      <c r="J22" s="796">
        <f t="shared" si="4"/>
        <v>180239</v>
      </c>
    </row>
    <row r="23" spans="1:10" s="794" customFormat="1" ht="13.5" customHeight="1">
      <c r="A23" s="795" t="s">
        <v>806</v>
      </c>
      <c r="B23" s="804"/>
      <c r="C23" s="804"/>
      <c r="D23" s="804"/>
      <c r="E23" s="804"/>
      <c r="F23" s="804"/>
      <c r="G23" s="804"/>
      <c r="H23" s="804"/>
      <c r="I23" s="804"/>
      <c r="J23" s="804"/>
    </row>
    <row r="24" spans="1:10" s="794" customFormat="1" ht="13.5" customHeight="1">
      <c r="A24" s="795" t="s">
        <v>916</v>
      </c>
      <c r="B24" s="804"/>
      <c r="C24" s="804"/>
      <c r="D24" s="804"/>
      <c r="E24" s="804"/>
      <c r="F24" s="804"/>
      <c r="G24" s="804"/>
      <c r="H24" s="804"/>
      <c r="I24" s="804"/>
      <c r="J24" s="804"/>
    </row>
    <row r="25" s="794" customFormat="1" ht="12.75"/>
    <row r="26" spans="1:10" s="794" customFormat="1" ht="12.75">
      <c r="A26" s="798"/>
      <c r="B26" s="941" t="s">
        <v>321</v>
      </c>
      <c r="C26" s="942"/>
      <c r="D26" s="943"/>
      <c r="E26" s="941" t="s">
        <v>795</v>
      </c>
      <c r="F26" s="942"/>
      <c r="G26" s="943"/>
      <c r="H26" s="941" t="s">
        <v>919</v>
      </c>
      <c r="I26" s="942"/>
      <c r="J26" s="943"/>
    </row>
    <row r="27" spans="1:10" s="794" customFormat="1" ht="12.75">
      <c r="A27" s="798"/>
      <c r="B27" s="803" t="s">
        <v>515</v>
      </c>
      <c r="C27" s="803" t="s">
        <v>516</v>
      </c>
      <c r="D27" s="803" t="s">
        <v>508</v>
      </c>
      <c r="E27" s="803" t="s">
        <v>515</v>
      </c>
      <c r="F27" s="803" t="s">
        <v>516</v>
      </c>
      <c r="G27" s="803" t="s">
        <v>508</v>
      </c>
      <c r="H27" s="803" t="s">
        <v>515</v>
      </c>
      <c r="I27" s="803" t="s">
        <v>516</v>
      </c>
      <c r="J27" s="803" t="s">
        <v>508</v>
      </c>
    </row>
    <row r="28" spans="1:10" s="794" customFormat="1" ht="36">
      <c r="A28" s="802" t="s">
        <v>799</v>
      </c>
      <c r="B28" s="777">
        <v>7345</v>
      </c>
      <c r="C28" s="777">
        <v>665</v>
      </c>
      <c r="D28" s="777">
        <f aca="true" t="shared" si="5" ref="D28:D41">SUM(B28:C28)</f>
        <v>8010</v>
      </c>
      <c r="E28" s="777">
        <v>7680</v>
      </c>
      <c r="F28" s="777"/>
      <c r="G28" s="777">
        <f aca="true" t="shared" si="6" ref="G28:G40">SUM(E28:F28)</f>
        <v>7680</v>
      </c>
      <c r="H28" s="777"/>
      <c r="I28" s="777"/>
      <c r="J28" s="777">
        <f aca="true" t="shared" si="7" ref="J28:J41">SUM(H28:I28)</f>
        <v>0</v>
      </c>
    </row>
    <row r="29" spans="1:10" s="794" customFormat="1" ht="24">
      <c r="A29" s="802" t="s">
        <v>800</v>
      </c>
      <c r="B29" s="777"/>
      <c r="C29" s="777"/>
      <c r="D29" s="777">
        <f t="shared" si="5"/>
        <v>0</v>
      </c>
      <c r="E29" s="777"/>
      <c r="F29" s="777"/>
      <c r="G29" s="777">
        <f t="shared" si="6"/>
        <v>0</v>
      </c>
      <c r="H29" s="777"/>
      <c r="I29" s="777"/>
      <c r="J29" s="777">
        <f t="shared" si="7"/>
        <v>0</v>
      </c>
    </row>
    <row r="30" spans="1:10" s="794" customFormat="1" ht="12.75">
      <c r="A30" s="802" t="s">
        <v>801</v>
      </c>
      <c r="B30" s="777">
        <v>43033</v>
      </c>
      <c r="C30" s="777">
        <v>5000</v>
      </c>
      <c r="D30" s="777">
        <f t="shared" si="5"/>
        <v>48033</v>
      </c>
      <c r="E30" s="777"/>
      <c r="F30" s="777"/>
      <c r="G30" s="777">
        <f t="shared" si="6"/>
        <v>0</v>
      </c>
      <c r="H30" s="777"/>
      <c r="I30" s="777"/>
      <c r="J30" s="777">
        <f t="shared" si="7"/>
        <v>0</v>
      </c>
    </row>
    <row r="31" spans="1:10" s="794" customFormat="1" ht="36">
      <c r="A31" s="802" t="s">
        <v>798</v>
      </c>
      <c r="B31" s="777"/>
      <c r="C31" s="777"/>
      <c r="D31" s="777">
        <f t="shared" si="5"/>
        <v>0</v>
      </c>
      <c r="E31" s="777"/>
      <c r="F31" s="777"/>
      <c r="G31" s="777">
        <f t="shared" si="6"/>
        <v>0</v>
      </c>
      <c r="H31" s="777"/>
      <c r="I31" s="777"/>
      <c r="J31" s="777">
        <f t="shared" si="7"/>
        <v>0</v>
      </c>
    </row>
    <row r="32" spans="1:10" s="794" customFormat="1" ht="24">
      <c r="A32" s="802" t="s">
        <v>802</v>
      </c>
      <c r="B32" s="777"/>
      <c r="C32" s="777"/>
      <c r="D32" s="777">
        <f t="shared" si="5"/>
        <v>0</v>
      </c>
      <c r="E32" s="777"/>
      <c r="F32" s="777"/>
      <c r="G32" s="777">
        <f t="shared" si="6"/>
        <v>0</v>
      </c>
      <c r="H32" s="777"/>
      <c r="I32" s="777"/>
      <c r="J32" s="777">
        <f t="shared" si="7"/>
        <v>0</v>
      </c>
    </row>
    <row r="33" spans="1:10" s="794" customFormat="1" ht="24.75" customHeight="1">
      <c r="A33" s="802" t="s">
        <v>803</v>
      </c>
      <c r="B33" s="777">
        <v>427675</v>
      </c>
      <c r="C33" s="777"/>
      <c r="D33" s="777">
        <f t="shared" si="5"/>
        <v>427675</v>
      </c>
      <c r="E33" s="777"/>
      <c r="F33" s="777"/>
      <c r="G33" s="777">
        <f t="shared" si="6"/>
        <v>0</v>
      </c>
      <c r="H33" s="777"/>
      <c r="I33" s="777"/>
      <c r="J33" s="777">
        <f t="shared" si="7"/>
        <v>0</v>
      </c>
    </row>
    <row r="34" spans="1:10" s="794" customFormat="1" ht="12.75">
      <c r="A34" s="802" t="s">
        <v>804</v>
      </c>
      <c r="B34" s="777">
        <v>463377</v>
      </c>
      <c r="C34" s="777">
        <v>111765</v>
      </c>
      <c r="D34" s="777">
        <f t="shared" si="5"/>
        <v>575142</v>
      </c>
      <c r="E34" s="777"/>
      <c r="F34" s="777"/>
      <c r="G34" s="777">
        <f t="shared" si="6"/>
        <v>0</v>
      </c>
      <c r="H34" s="777"/>
      <c r="I34" s="777"/>
      <c r="J34" s="777">
        <f t="shared" si="7"/>
        <v>0</v>
      </c>
    </row>
    <row r="35" spans="1:10" s="794" customFormat="1" ht="12.75">
      <c r="A35" s="802" t="s">
        <v>844</v>
      </c>
      <c r="B35" s="777">
        <v>206150</v>
      </c>
      <c r="C35" s="777">
        <v>906</v>
      </c>
      <c r="D35" s="777">
        <f>SUM(B35:C35)</f>
        <v>207056</v>
      </c>
      <c r="E35" s="777"/>
      <c r="F35" s="777"/>
      <c r="G35" s="777"/>
      <c r="H35" s="777"/>
      <c r="I35" s="777"/>
      <c r="J35" s="777"/>
    </row>
    <row r="36" spans="1:10" s="794" customFormat="1" ht="24">
      <c r="A36" s="802" t="s">
        <v>918</v>
      </c>
      <c r="B36" s="777">
        <v>507944</v>
      </c>
      <c r="C36" s="777"/>
      <c r="D36" s="777">
        <f t="shared" si="5"/>
        <v>507944</v>
      </c>
      <c r="E36" s="777"/>
      <c r="F36" s="777"/>
      <c r="G36" s="777">
        <f t="shared" si="6"/>
        <v>0</v>
      </c>
      <c r="H36" s="777"/>
      <c r="I36" s="777"/>
      <c r="J36" s="777">
        <f t="shared" si="7"/>
        <v>0</v>
      </c>
    </row>
    <row r="37" spans="1:10" s="794" customFormat="1" ht="12.75">
      <c r="A37" s="802" t="s">
        <v>786</v>
      </c>
      <c r="B37" s="777">
        <v>152120</v>
      </c>
      <c r="C37" s="777"/>
      <c r="D37" s="777">
        <f t="shared" si="5"/>
        <v>152120</v>
      </c>
      <c r="E37" s="777">
        <v>386091</v>
      </c>
      <c r="F37" s="777"/>
      <c r="G37" s="777">
        <f t="shared" si="6"/>
        <v>386091</v>
      </c>
      <c r="H37" s="777"/>
      <c r="I37" s="777"/>
      <c r="J37" s="777">
        <f t="shared" si="7"/>
        <v>0</v>
      </c>
    </row>
    <row r="38" spans="1:10" s="794" customFormat="1" ht="12.75">
      <c r="A38" s="801" t="s">
        <v>787</v>
      </c>
      <c r="B38" s="798">
        <v>250784</v>
      </c>
      <c r="C38" s="798"/>
      <c r="D38" s="777">
        <f t="shared" si="5"/>
        <v>250784</v>
      </c>
      <c r="E38" s="798">
        <v>671230</v>
      </c>
      <c r="F38" s="798"/>
      <c r="G38" s="777">
        <f t="shared" si="6"/>
        <v>671230</v>
      </c>
      <c r="H38" s="798"/>
      <c r="I38" s="798"/>
      <c r="J38" s="777">
        <f t="shared" si="7"/>
        <v>0</v>
      </c>
    </row>
    <row r="39" spans="1:10" s="794" customFormat="1" ht="12.75">
      <c r="A39" s="801" t="s">
        <v>845</v>
      </c>
      <c r="B39" s="798">
        <v>63288</v>
      </c>
      <c r="C39" s="798"/>
      <c r="D39" s="777">
        <f t="shared" si="5"/>
        <v>63288</v>
      </c>
      <c r="E39" s="798">
        <v>160084</v>
      </c>
      <c r="F39" s="798"/>
      <c r="G39" s="777">
        <f t="shared" si="6"/>
        <v>160084</v>
      </c>
      <c r="H39" s="798"/>
      <c r="I39" s="798"/>
      <c r="J39" s="777"/>
    </row>
    <row r="40" spans="1:10" s="794" customFormat="1" ht="25.5">
      <c r="A40" s="800" t="s">
        <v>846</v>
      </c>
      <c r="B40" s="798">
        <v>50546</v>
      </c>
      <c r="C40" s="798"/>
      <c r="D40" s="777">
        <f t="shared" si="5"/>
        <v>50546</v>
      </c>
      <c r="E40" s="798"/>
      <c r="F40" s="798"/>
      <c r="G40" s="777">
        <f t="shared" si="6"/>
        <v>0</v>
      </c>
      <c r="H40" s="798"/>
      <c r="I40" s="798"/>
      <c r="J40" s="777">
        <f t="shared" si="7"/>
        <v>0</v>
      </c>
    </row>
    <row r="41" spans="1:10" s="794" customFormat="1" ht="23.25" customHeight="1">
      <c r="A41" s="799" t="s">
        <v>917</v>
      </c>
      <c r="B41" s="798">
        <v>370548</v>
      </c>
      <c r="C41" s="798">
        <v>91163</v>
      </c>
      <c r="D41" s="777">
        <f t="shared" si="5"/>
        <v>461711</v>
      </c>
      <c r="E41" s="798"/>
      <c r="F41" s="798"/>
      <c r="G41" s="798">
        <f>SUM(E41:F41)</f>
        <v>0</v>
      </c>
      <c r="H41" s="798"/>
      <c r="I41" s="798"/>
      <c r="J41" s="777">
        <f t="shared" si="7"/>
        <v>0</v>
      </c>
    </row>
    <row r="42" spans="1:10" s="794" customFormat="1" ht="12.75">
      <c r="A42" s="797" t="s">
        <v>507</v>
      </c>
      <c r="B42" s="796">
        <f>SUM(B28:B41)</f>
        <v>2542810</v>
      </c>
      <c r="C42" s="796">
        <f aca="true" t="shared" si="8" ref="C42:J42">SUM(C28:C40)</f>
        <v>118336</v>
      </c>
      <c r="D42" s="796">
        <f t="shared" si="8"/>
        <v>2290598</v>
      </c>
      <c r="E42" s="796">
        <f t="shared" si="8"/>
        <v>1225085</v>
      </c>
      <c r="F42" s="796">
        <f t="shared" si="8"/>
        <v>0</v>
      </c>
      <c r="G42" s="796">
        <f t="shared" si="8"/>
        <v>1225085</v>
      </c>
      <c r="H42" s="796">
        <f t="shared" si="8"/>
        <v>0</v>
      </c>
      <c r="I42" s="796">
        <f t="shared" si="8"/>
        <v>0</v>
      </c>
      <c r="J42" s="796">
        <f t="shared" si="8"/>
        <v>0</v>
      </c>
    </row>
    <row r="43" s="794" customFormat="1" ht="14.25" customHeight="1">
      <c r="A43" s="795" t="s">
        <v>806</v>
      </c>
    </row>
    <row r="44" s="794" customFormat="1" ht="12.75">
      <c r="A44" s="795" t="s">
        <v>916</v>
      </c>
    </row>
  </sheetData>
  <sheetProtection/>
  <mergeCells count="7">
    <mergeCell ref="H26:J26"/>
    <mergeCell ref="A3:G3"/>
    <mergeCell ref="A4:G4"/>
    <mergeCell ref="B6:D6"/>
    <mergeCell ref="E6:G6"/>
    <mergeCell ref="B26:D26"/>
    <mergeCell ref="E26:G26"/>
  </mergeCells>
  <printOptions/>
  <pageMargins left="0.5511811023622047" right="0.5511811023622047" top="0.5905511811023623" bottom="0.5905511811023623" header="0" footer="0"/>
  <pageSetup firstPageNumber="47" useFirstPageNumber="1" fitToHeight="1" fitToWidth="1" horizontalDpi="600" verticalDpi="600" orientation="landscape" paperSize="9" scale="64" r:id="rId1"/>
  <headerFooter alignWithMargins="0">
    <oddHeader>&amp;R&amp;P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54.28125" style="778" customWidth="1"/>
    <col min="2" max="2" width="9.57421875" style="778" bestFit="1" customWidth="1"/>
    <col min="3" max="3" width="10.00390625" style="778" bestFit="1" customWidth="1"/>
    <col min="4" max="4" width="9.00390625" style="778" bestFit="1" customWidth="1"/>
    <col min="5" max="5" width="9.7109375" style="778" customWidth="1"/>
    <col min="6" max="6" width="9.8515625" style="778" bestFit="1" customWidth="1"/>
    <col min="7" max="7" width="9.57421875" style="778" customWidth="1"/>
    <col min="8" max="8" width="9.57421875" style="778" bestFit="1" customWidth="1"/>
    <col min="9" max="9" width="10.8515625" style="778" customWidth="1"/>
    <col min="10" max="10" width="9.00390625" style="778" bestFit="1" customWidth="1"/>
    <col min="11" max="11" width="9.8515625" style="778" customWidth="1"/>
    <col min="12" max="12" width="9.8515625" style="778" bestFit="1" customWidth="1"/>
    <col min="13" max="16384" width="9.140625" style="778" customWidth="1"/>
  </cols>
  <sheetData>
    <row r="1" s="794" customFormat="1" ht="12.75">
      <c r="I1" s="807" t="s">
        <v>816</v>
      </c>
    </row>
    <row r="2" spans="1:10" s="794" customFormat="1" ht="15.75">
      <c r="A2" s="945" t="s">
        <v>797</v>
      </c>
      <c r="B2" s="945"/>
      <c r="C2" s="945"/>
      <c r="D2" s="945"/>
      <c r="E2" s="945"/>
      <c r="F2" s="945"/>
      <c r="G2" s="945"/>
      <c r="H2" s="808"/>
      <c r="I2" s="808"/>
      <c r="J2" s="808"/>
    </row>
    <row r="3" spans="1:10" s="794" customFormat="1" ht="15" customHeight="1">
      <c r="A3" s="809" t="s">
        <v>796</v>
      </c>
      <c r="B3" s="809"/>
      <c r="C3" s="809"/>
      <c r="D3" s="809"/>
      <c r="E3" s="809"/>
      <c r="F3" s="809"/>
      <c r="G3" s="809"/>
      <c r="H3" s="810"/>
      <c r="I3" s="810"/>
      <c r="J3" s="810"/>
    </row>
    <row r="4" s="794" customFormat="1" ht="12.75">
      <c r="J4" s="794" t="s">
        <v>502</v>
      </c>
    </row>
    <row r="5" s="794" customFormat="1" ht="10.5" customHeight="1"/>
    <row r="6" spans="1:13" s="794" customFormat="1" ht="12.75" customHeight="1">
      <c r="A6" s="798"/>
      <c r="B6" s="941" t="s">
        <v>319</v>
      </c>
      <c r="C6" s="942"/>
      <c r="D6" s="942"/>
      <c r="E6" s="942"/>
      <c r="F6" s="942"/>
      <c r="G6" s="943"/>
      <c r="H6" s="941" t="s">
        <v>921</v>
      </c>
      <c r="I6" s="942"/>
      <c r="J6" s="942"/>
      <c r="K6" s="942"/>
      <c r="L6" s="942"/>
      <c r="M6" s="943"/>
    </row>
    <row r="7" spans="1:13" s="794" customFormat="1" ht="33.75">
      <c r="A7" s="798"/>
      <c r="B7" s="772" t="s">
        <v>807</v>
      </c>
      <c r="C7" s="772" t="s">
        <v>464</v>
      </c>
      <c r="D7" s="772" t="s">
        <v>808</v>
      </c>
      <c r="E7" s="772" t="s">
        <v>809</v>
      </c>
      <c r="F7" s="772" t="s">
        <v>810</v>
      </c>
      <c r="G7" s="772" t="s">
        <v>508</v>
      </c>
      <c r="H7" s="772" t="s">
        <v>807</v>
      </c>
      <c r="I7" s="772" t="s">
        <v>464</v>
      </c>
      <c r="J7" s="772" t="s">
        <v>808</v>
      </c>
      <c r="K7" s="772" t="s">
        <v>809</v>
      </c>
      <c r="L7" s="772" t="s">
        <v>810</v>
      </c>
      <c r="M7" s="772" t="s">
        <v>508</v>
      </c>
    </row>
    <row r="8" spans="1:13" s="794" customFormat="1" ht="36">
      <c r="A8" s="802" t="s">
        <v>805</v>
      </c>
      <c r="B8" s="777">
        <f aca="true" t="shared" si="0" ref="B8:F21">H8+B28+H28+B48+H48</f>
        <v>20657</v>
      </c>
      <c r="C8" s="777">
        <f t="shared" si="0"/>
        <v>0</v>
      </c>
      <c r="D8" s="777">
        <f t="shared" si="0"/>
        <v>0</v>
      </c>
      <c r="E8" s="777">
        <f t="shared" si="0"/>
        <v>0</v>
      </c>
      <c r="F8" s="777">
        <f t="shared" si="0"/>
        <v>11086</v>
      </c>
      <c r="G8" s="777">
        <f aca="true" t="shared" si="1" ref="G8:G21">SUM(B8:F8)</f>
        <v>31743</v>
      </c>
      <c r="H8" s="777">
        <v>9675</v>
      </c>
      <c r="I8" s="777"/>
      <c r="J8" s="777"/>
      <c r="K8" s="777"/>
      <c r="L8" s="777"/>
      <c r="M8" s="777">
        <f aca="true" t="shared" si="2" ref="M8:M21">SUM(H8:L8)</f>
        <v>9675</v>
      </c>
    </row>
    <row r="9" spans="1:13" s="794" customFormat="1" ht="24">
      <c r="A9" s="802" t="s">
        <v>800</v>
      </c>
      <c r="B9" s="777">
        <f t="shared" si="0"/>
        <v>0</v>
      </c>
      <c r="C9" s="777">
        <f t="shared" si="0"/>
        <v>0</v>
      </c>
      <c r="D9" s="777">
        <f t="shared" si="0"/>
        <v>0</v>
      </c>
      <c r="E9" s="777">
        <f t="shared" si="0"/>
        <v>0</v>
      </c>
      <c r="F9" s="777">
        <f t="shared" si="0"/>
        <v>62130</v>
      </c>
      <c r="G9" s="777">
        <f t="shared" si="1"/>
        <v>62130</v>
      </c>
      <c r="H9" s="777"/>
      <c r="I9" s="777"/>
      <c r="J9" s="777"/>
      <c r="K9" s="777"/>
      <c r="L9" s="777">
        <v>39849</v>
      </c>
      <c r="M9" s="777">
        <f t="shared" si="2"/>
        <v>39849</v>
      </c>
    </row>
    <row r="10" spans="1:13" s="794" customFormat="1" ht="12.75">
      <c r="A10" s="802" t="s">
        <v>801</v>
      </c>
      <c r="B10" s="777">
        <f t="shared" si="0"/>
        <v>27563</v>
      </c>
      <c r="C10" s="777">
        <f t="shared" si="0"/>
        <v>37533</v>
      </c>
      <c r="D10" s="777">
        <f t="shared" si="0"/>
        <v>50699</v>
      </c>
      <c r="E10" s="777">
        <f t="shared" si="0"/>
        <v>0</v>
      </c>
      <c r="F10" s="777">
        <f t="shared" si="0"/>
        <v>144126</v>
      </c>
      <c r="G10" s="777">
        <f t="shared" si="1"/>
        <v>259921</v>
      </c>
      <c r="H10" s="777">
        <v>13783</v>
      </c>
      <c r="I10" s="777">
        <v>5505</v>
      </c>
      <c r="J10" s="777">
        <v>27858</v>
      </c>
      <c r="K10" s="777"/>
      <c r="L10" s="777">
        <v>120738</v>
      </c>
      <c r="M10" s="777">
        <f t="shared" si="2"/>
        <v>167884</v>
      </c>
    </row>
    <row r="11" spans="1:13" s="794" customFormat="1" ht="36">
      <c r="A11" s="802" t="s">
        <v>798</v>
      </c>
      <c r="B11" s="777">
        <f t="shared" si="0"/>
        <v>0</v>
      </c>
      <c r="C11" s="777">
        <f t="shared" si="0"/>
        <v>0</v>
      </c>
      <c r="D11" s="777">
        <f t="shared" si="0"/>
        <v>0</v>
      </c>
      <c r="E11" s="777">
        <f t="shared" si="0"/>
        <v>0</v>
      </c>
      <c r="F11" s="777">
        <f t="shared" si="0"/>
        <v>290995</v>
      </c>
      <c r="G11" s="777">
        <f t="shared" si="1"/>
        <v>290995</v>
      </c>
      <c r="H11" s="777"/>
      <c r="I11" s="777"/>
      <c r="J11" s="777"/>
      <c r="K11" s="777"/>
      <c r="L11" s="777">
        <v>290995</v>
      </c>
      <c r="M11" s="777">
        <f t="shared" si="2"/>
        <v>290995</v>
      </c>
    </row>
    <row r="12" spans="1:13" s="794" customFormat="1" ht="24">
      <c r="A12" s="802" t="s">
        <v>802</v>
      </c>
      <c r="B12" s="777">
        <f t="shared" si="0"/>
        <v>0</v>
      </c>
      <c r="C12" s="777">
        <f t="shared" si="0"/>
        <v>0</v>
      </c>
      <c r="D12" s="777">
        <f t="shared" si="0"/>
        <v>0</v>
      </c>
      <c r="E12" s="777">
        <f t="shared" si="0"/>
        <v>0</v>
      </c>
      <c r="F12" s="777">
        <f t="shared" si="0"/>
        <v>300508</v>
      </c>
      <c r="G12" s="777">
        <f t="shared" si="1"/>
        <v>300508</v>
      </c>
      <c r="H12" s="777"/>
      <c r="I12" s="777"/>
      <c r="J12" s="777"/>
      <c r="K12" s="777"/>
      <c r="L12" s="777">
        <v>300508</v>
      </c>
      <c r="M12" s="777">
        <f t="shared" si="2"/>
        <v>300508</v>
      </c>
    </row>
    <row r="13" spans="1:13" s="794" customFormat="1" ht="24">
      <c r="A13" s="802" t="s">
        <v>803</v>
      </c>
      <c r="B13" s="777">
        <f t="shared" si="0"/>
        <v>0</v>
      </c>
      <c r="C13" s="777">
        <f t="shared" si="0"/>
        <v>0</v>
      </c>
      <c r="D13" s="777">
        <f t="shared" si="0"/>
        <v>0</v>
      </c>
      <c r="E13" s="777">
        <f t="shared" si="0"/>
        <v>0</v>
      </c>
      <c r="F13" s="777">
        <f t="shared" si="0"/>
        <v>450107</v>
      </c>
      <c r="G13" s="777">
        <f t="shared" si="1"/>
        <v>450107</v>
      </c>
      <c r="H13" s="777"/>
      <c r="I13" s="777"/>
      <c r="J13" s="777"/>
      <c r="K13" s="777"/>
      <c r="L13" s="777">
        <f>22174+258</f>
        <v>22432</v>
      </c>
      <c r="M13" s="777">
        <f t="shared" si="2"/>
        <v>22432</v>
      </c>
    </row>
    <row r="14" spans="1:13" s="794" customFormat="1" ht="12.75">
      <c r="A14" s="802" t="s">
        <v>804</v>
      </c>
      <c r="B14" s="777">
        <f t="shared" si="0"/>
        <v>0</v>
      </c>
      <c r="C14" s="777">
        <f t="shared" si="0"/>
        <v>0</v>
      </c>
      <c r="D14" s="777">
        <f t="shared" si="0"/>
        <v>0</v>
      </c>
      <c r="E14" s="777">
        <f t="shared" si="0"/>
        <v>0</v>
      </c>
      <c r="F14" s="777">
        <f t="shared" si="0"/>
        <v>609390</v>
      </c>
      <c r="G14" s="777">
        <f t="shared" si="1"/>
        <v>609390</v>
      </c>
      <c r="H14" s="777"/>
      <c r="I14" s="777"/>
      <c r="J14" s="777"/>
      <c r="K14" s="777"/>
      <c r="L14" s="777">
        <v>28110</v>
      </c>
      <c r="M14" s="777">
        <f t="shared" si="2"/>
        <v>28110</v>
      </c>
    </row>
    <row r="15" spans="1:13" s="794" customFormat="1" ht="12.75">
      <c r="A15" s="802" t="s">
        <v>844</v>
      </c>
      <c r="B15" s="777">
        <f t="shared" si="0"/>
        <v>0</v>
      </c>
      <c r="C15" s="777">
        <f t="shared" si="0"/>
        <v>0</v>
      </c>
      <c r="D15" s="777">
        <f t="shared" si="0"/>
        <v>0</v>
      </c>
      <c r="E15" s="777">
        <f t="shared" si="0"/>
        <v>0</v>
      </c>
      <c r="F15" s="777">
        <f t="shared" si="0"/>
        <v>214500</v>
      </c>
      <c r="G15" s="777">
        <f t="shared" si="1"/>
        <v>214500</v>
      </c>
      <c r="H15" s="777"/>
      <c r="I15" s="777"/>
      <c r="J15" s="777"/>
      <c r="K15" s="777"/>
      <c r="L15" s="777">
        <v>2110</v>
      </c>
      <c r="M15" s="777">
        <f t="shared" si="2"/>
        <v>2110</v>
      </c>
    </row>
    <row r="16" spans="1:13" s="794" customFormat="1" ht="26.25" customHeight="1">
      <c r="A16" s="802" t="s">
        <v>918</v>
      </c>
      <c r="B16" s="777">
        <f t="shared" si="0"/>
        <v>0</v>
      </c>
      <c r="C16" s="777">
        <f t="shared" si="0"/>
        <v>0</v>
      </c>
      <c r="D16" s="777">
        <f t="shared" si="0"/>
        <v>0</v>
      </c>
      <c r="E16" s="777">
        <f t="shared" si="0"/>
        <v>0</v>
      </c>
      <c r="F16" s="777">
        <f t="shared" si="0"/>
        <v>541324</v>
      </c>
      <c r="G16" s="777">
        <f t="shared" si="1"/>
        <v>541324</v>
      </c>
      <c r="H16" s="777"/>
      <c r="I16" s="777"/>
      <c r="J16" s="777"/>
      <c r="K16" s="777"/>
      <c r="L16" s="777">
        <v>30668</v>
      </c>
      <c r="M16" s="777">
        <f t="shared" si="2"/>
        <v>30668</v>
      </c>
    </row>
    <row r="17" spans="1:13" s="794" customFormat="1" ht="12.75">
      <c r="A17" s="802" t="s">
        <v>786</v>
      </c>
      <c r="B17" s="777">
        <f t="shared" si="0"/>
        <v>0</v>
      </c>
      <c r="C17" s="777">
        <f t="shared" si="0"/>
        <v>0</v>
      </c>
      <c r="D17" s="777">
        <f t="shared" si="0"/>
        <v>0</v>
      </c>
      <c r="E17" s="777">
        <f t="shared" si="0"/>
        <v>0</v>
      </c>
      <c r="F17" s="777">
        <f t="shared" si="0"/>
        <v>576495</v>
      </c>
      <c r="G17" s="777">
        <f t="shared" si="1"/>
        <v>576495</v>
      </c>
      <c r="H17" s="777"/>
      <c r="I17" s="777"/>
      <c r="J17" s="777"/>
      <c r="K17" s="777"/>
      <c r="L17" s="777">
        <v>9533</v>
      </c>
      <c r="M17" s="777">
        <f t="shared" si="2"/>
        <v>9533</v>
      </c>
    </row>
    <row r="18" spans="1:13" s="794" customFormat="1" ht="12.75">
      <c r="A18" s="801" t="s">
        <v>787</v>
      </c>
      <c r="B18" s="777">
        <f t="shared" si="0"/>
        <v>0</v>
      </c>
      <c r="C18" s="777">
        <f t="shared" si="0"/>
        <v>0</v>
      </c>
      <c r="D18" s="777">
        <f t="shared" si="0"/>
        <v>0</v>
      </c>
      <c r="E18" s="777">
        <f t="shared" si="0"/>
        <v>0</v>
      </c>
      <c r="F18" s="777">
        <f t="shared" si="0"/>
        <v>999982</v>
      </c>
      <c r="G18" s="777">
        <f t="shared" si="1"/>
        <v>999982</v>
      </c>
      <c r="H18" s="805"/>
      <c r="I18" s="805"/>
      <c r="J18" s="805"/>
      <c r="K18" s="805"/>
      <c r="L18" s="777">
        <v>36828</v>
      </c>
      <c r="M18" s="777">
        <f t="shared" si="2"/>
        <v>36828</v>
      </c>
    </row>
    <row r="19" spans="1:13" s="794" customFormat="1" ht="12.75">
      <c r="A19" s="801" t="s">
        <v>845</v>
      </c>
      <c r="B19" s="777">
        <f t="shared" si="0"/>
        <v>0</v>
      </c>
      <c r="C19" s="777">
        <f t="shared" si="0"/>
        <v>0</v>
      </c>
      <c r="D19" s="777">
        <f t="shared" si="0"/>
        <v>0</v>
      </c>
      <c r="E19" s="777">
        <f t="shared" si="0"/>
        <v>0</v>
      </c>
      <c r="F19" s="777">
        <f t="shared" si="0"/>
        <v>238500</v>
      </c>
      <c r="G19" s="777">
        <f t="shared" si="1"/>
        <v>238500</v>
      </c>
      <c r="H19" s="805"/>
      <c r="I19" s="805"/>
      <c r="J19" s="805"/>
      <c r="K19" s="805"/>
      <c r="L19" s="777">
        <v>6508</v>
      </c>
      <c r="M19" s="777">
        <f t="shared" si="2"/>
        <v>6508</v>
      </c>
    </row>
    <row r="20" spans="1:13" s="794" customFormat="1" ht="12.75">
      <c r="A20" s="800" t="s">
        <v>538</v>
      </c>
      <c r="B20" s="777">
        <f t="shared" si="0"/>
        <v>17348</v>
      </c>
      <c r="C20" s="777">
        <f t="shared" si="0"/>
        <v>52206</v>
      </c>
      <c r="D20" s="777">
        <f t="shared" si="0"/>
        <v>0</v>
      </c>
      <c r="E20" s="777">
        <f t="shared" si="0"/>
        <v>5462</v>
      </c>
      <c r="F20" s="777">
        <f t="shared" si="0"/>
        <v>4191</v>
      </c>
      <c r="G20" s="777">
        <f t="shared" si="1"/>
        <v>79207</v>
      </c>
      <c r="H20" s="798">
        <v>12288</v>
      </c>
      <c r="I20" s="798">
        <f>929+4419</f>
        <v>5348</v>
      </c>
      <c r="J20" s="798"/>
      <c r="K20" s="798"/>
      <c r="L20" s="777">
        <v>4191</v>
      </c>
      <c r="M20" s="777">
        <f t="shared" si="2"/>
        <v>21827</v>
      </c>
    </row>
    <row r="21" spans="1:13" s="794" customFormat="1" ht="23.25" customHeight="1">
      <c r="A21" s="799" t="s">
        <v>917</v>
      </c>
      <c r="B21" s="777">
        <f t="shared" si="0"/>
        <v>0</v>
      </c>
      <c r="C21" s="777">
        <f t="shared" si="0"/>
        <v>0</v>
      </c>
      <c r="D21" s="777">
        <f t="shared" si="0"/>
        <v>0</v>
      </c>
      <c r="E21" s="777">
        <f t="shared" si="0"/>
        <v>0</v>
      </c>
      <c r="F21" s="777">
        <f t="shared" si="0"/>
        <v>484031</v>
      </c>
      <c r="G21" s="777">
        <f t="shared" si="1"/>
        <v>484031</v>
      </c>
      <c r="H21" s="798"/>
      <c r="I21" s="798"/>
      <c r="J21" s="798"/>
      <c r="K21" s="798"/>
      <c r="L21" s="798">
        <v>14273</v>
      </c>
      <c r="M21" s="777">
        <f t="shared" si="2"/>
        <v>14273</v>
      </c>
    </row>
    <row r="22" spans="1:13" s="794" customFormat="1" ht="12.75">
      <c r="A22" s="797" t="s">
        <v>507</v>
      </c>
      <c r="B22" s="796">
        <f aca="true" t="shared" si="3" ref="B22:G22">SUM(B8:B21)</f>
        <v>65568</v>
      </c>
      <c r="C22" s="796">
        <f t="shared" si="3"/>
        <v>89739</v>
      </c>
      <c r="D22" s="796">
        <f t="shared" si="3"/>
        <v>50699</v>
      </c>
      <c r="E22" s="796">
        <f t="shared" si="3"/>
        <v>5462</v>
      </c>
      <c r="F22" s="796">
        <f t="shared" si="3"/>
        <v>4927365</v>
      </c>
      <c r="G22" s="796">
        <f t="shared" si="3"/>
        <v>5138833</v>
      </c>
      <c r="H22" s="796">
        <f aca="true" t="shared" si="4" ref="H22:M22">SUM(H8:H20)</f>
        <v>35746</v>
      </c>
      <c r="I22" s="796">
        <f t="shared" si="4"/>
        <v>10853</v>
      </c>
      <c r="J22" s="796">
        <f t="shared" si="4"/>
        <v>27858</v>
      </c>
      <c r="K22" s="796">
        <f t="shared" si="4"/>
        <v>0</v>
      </c>
      <c r="L22" s="796">
        <f>SUM(L8:L21)</f>
        <v>906743</v>
      </c>
      <c r="M22" s="796">
        <f t="shared" si="4"/>
        <v>966927</v>
      </c>
    </row>
    <row r="23" spans="1:10" s="794" customFormat="1" ht="11.25" customHeight="1">
      <c r="A23" s="795" t="s">
        <v>806</v>
      </c>
      <c r="B23" s="804"/>
      <c r="C23" s="804"/>
      <c r="D23" s="804"/>
      <c r="E23" s="804"/>
      <c r="F23" s="804"/>
      <c r="G23" s="804"/>
      <c r="H23" s="804"/>
      <c r="I23" s="804"/>
      <c r="J23" s="804"/>
    </row>
    <row r="24" spans="1:10" s="794" customFormat="1" ht="12.75">
      <c r="A24" s="795" t="s">
        <v>922</v>
      </c>
      <c r="B24" s="804"/>
      <c r="C24" s="804"/>
      <c r="D24" s="804"/>
      <c r="E24" s="804"/>
      <c r="F24" s="804"/>
      <c r="G24" s="804"/>
      <c r="H24" s="804"/>
      <c r="I24" s="804"/>
      <c r="J24" s="804"/>
    </row>
    <row r="25" s="794" customFormat="1" ht="3.75" customHeight="1"/>
    <row r="26" spans="1:13" s="794" customFormat="1" ht="12.75" customHeight="1">
      <c r="A26" s="798"/>
      <c r="B26" s="941" t="s">
        <v>811</v>
      </c>
      <c r="C26" s="942"/>
      <c r="D26" s="942"/>
      <c r="E26" s="942"/>
      <c r="F26" s="942"/>
      <c r="G26" s="943"/>
      <c r="H26" s="941" t="s">
        <v>812</v>
      </c>
      <c r="I26" s="942"/>
      <c r="J26" s="942"/>
      <c r="K26" s="942"/>
      <c r="L26" s="942"/>
      <c r="M26" s="943"/>
    </row>
    <row r="27" spans="1:13" s="794" customFormat="1" ht="33.75">
      <c r="A27" s="798"/>
      <c r="B27" s="772" t="s">
        <v>807</v>
      </c>
      <c r="C27" s="772" t="s">
        <v>464</v>
      </c>
      <c r="D27" s="772" t="s">
        <v>808</v>
      </c>
      <c r="E27" s="772" t="s">
        <v>809</v>
      </c>
      <c r="F27" s="772" t="s">
        <v>810</v>
      </c>
      <c r="G27" s="772" t="s">
        <v>508</v>
      </c>
      <c r="H27" s="772" t="s">
        <v>807</v>
      </c>
      <c r="I27" s="772" t="s">
        <v>464</v>
      </c>
      <c r="J27" s="772" t="s">
        <v>808</v>
      </c>
      <c r="K27" s="772" t="s">
        <v>809</v>
      </c>
      <c r="L27" s="772" t="s">
        <v>810</v>
      </c>
      <c r="M27" s="772" t="s">
        <v>508</v>
      </c>
    </row>
    <row r="28" spans="1:13" s="794" customFormat="1" ht="36">
      <c r="A28" s="802" t="s">
        <v>805</v>
      </c>
      <c r="B28" s="777">
        <v>4378</v>
      </c>
      <c r="C28" s="777"/>
      <c r="D28" s="777"/>
      <c r="E28" s="777"/>
      <c r="F28" s="777">
        <v>2000</v>
      </c>
      <c r="G28" s="777">
        <f aca="true" t="shared" si="5" ref="G28:G41">SUM(B28:F28)</f>
        <v>6378</v>
      </c>
      <c r="H28" s="777">
        <v>4377</v>
      </c>
      <c r="I28" s="777"/>
      <c r="J28" s="777"/>
      <c r="K28" s="777"/>
      <c r="L28" s="777">
        <f>2968+665</f>
        <v>3633</v>
      </c>
      <c r="M28" s="777">
        <f aca="true" t="shared" si="6" ref="M28:M41">SUM(H28:L28)</f>
        <v>8010</v>
      </c>
    </row>
    <row r="29" spans="1:13" s="794" customFormat="1" ht="24">
      <c r="A29" s="802" t="s">
        <v>800</v>
      </c>
      <c r="B29" s="777"/>
      <c r="C29" s="777"/>
      <c r="D29" s="777"/>
      <c r="E29" s="777"/>
      <c r="F29" s="777">
        <v>22281</v>
      </c>
      <c r="G29" s="777">
        <f t="shared" si="5"/>
        <v>22281</v>
      </c>
      <c r="H29" s="777"/>
      <c r="I29" s="777"/>
      <c r="J29" s="777"/>
      <c r="K29" s="777"/>
      <c r="L29" s="777"/>
      <c r="M29" s="777">
        <f t="shared" si="6"/>
        <v>0</v>
      </c>
    </row>
    <row r="30" spans="1:13" s="794" customFormat="1" ht="12.75">
      <c r="A30" s="802" t="s">
        <v>801</v>
      </c>
      <c r="B30" s="777"/>
      <c r="C30" s="777">
        <v>2975</v>
      </c>
      <c r="D30" s="777">
        <v>17641</v>
      </c>
      <c r="E30" s="777"/>
      <c r="F30" s="777">
        <v>23388</v>
      </c>
      <c r="G30" s="777">
        <f t="shared" si="5"/>
        <v>44004</v>
      </c>
      <c r="H30" s="777">
        <v>13780</v>
      </c>
      <c r="I30" s="777">
        <v>29053</v>
      </c>
      <c r="J30" s="777">
        <v>5200</v>
      </c>
      <c r="K30" s="777"/>
      <c r="L30" s="777"/>
      <c r="M30" s="777">
        <f t="shared" si="6"/>
        <v>48033</v>
      </c>
    </row>
    <row r="31" spans="1:13" s="794" customFormat="1" ht="36">
      <c r="A31" s="802" t="s">
        <v>798</v>
      </c>
      <c r="B31" s="777"/>
      <c r="C31" s="777"/>
      <c r="D31" s="777"/>
      <c r="E31" s="777"/>
      <c r="F31" s="777"/>
      <c r="G31" s="777">
        <f t="shared" si="5"/>
        <v>0</v>
      </c>
      <c r="H31" s="777"/>
      <c r="I31" s="777"/>
      <c r="J31" s="777"/>
      <c r="K31" s="777"/>
      <c r="L31" s="777"/>
      <c r="M31" s="777">
        <f t="shared" si="6"/>
        <v>0</v>
      </c>
    </row>
    <row r="32" spans="1:13" s="794" customFormat="1" ht="24">
      <c r="A32" s="802" t="s">
        <v>802</v>
      </c>
      <c r="B32" s="777"/>
      <c r="C32" s="777"/>
      <c r="D32" s="777"/>
      <c r="E32" s="777"/>
      <c r="F32" s="777"/>
      <c r="G32" s="777">
        <f t="shared" si="5"/>
        <v>0</v>
      </c>
      <c r="H32" s="777"/>
      <c r="I32" s="777"/>
      <c r="J32" s="777"/>
      <c r="K32" s="777"/>
      <c r="L32" s="777"/>
      <c r="M32" s="777">
        <f t="shared" si="6"/>
        <v>0</v>
      </c>
    </row>
    <row r="33" spans="1:13" s="794" customFormat="1" ht="24">
      <c r="A33" s="802" t="s">
        <v>803</v>
      </c>
      <c r="B33" s="777"/>
      <c r="C33" s="777"/>
      <c r="D33" s="777"/>
      <c r="E33" s="777"/>
      <c r="F33" s="777"/>
      <c r="G33" s="777">
        <f t="shared" si="5"/>
        <v>0</v>
      </c>
      <c r="H33" s="777"/>
      <c r="I33" s="777"/>
      <c r="J33" s="777"/>
      <c r="K33" s="777"/>
      <c r="L33" s="777">
        <v>427675</v>
      </c>
      <c r="M33" s="777">
        <f t="shared" si="6"/>
        <v>427675</v>
      </c>
    </row>
    <row r="34" spans="1:13" s="794" customFormat="1" ht="12.75">
      <c r="A34" s="802" t="s">
        <v>804</v>
      </c>
      <c r="B34" s="777"/>
      <c r="C34" s="777"/>
      <c r="D34" s="777"/>
      <c r="E34" s="777"/>
      <c r="F34" s="777">
        <v>6138</v>
      </c>
      <c r="G34" s="777">
        <f t="shared" si="5"/>
        <v>6138</v>
      </c>
      <c r="H34" s="777"/>
      <c r="I34" s="777"/>
      <c r="J34" s="777"/>
      <c r="K34" s="777"/>
      <c r="L34" s="777">
        <v>575142</v>
      </c>
      <c r="M34" s="777">
        <f t="shared" si="6"/>
        <v>575142</v>
      </c>
    </row>
    <row r="35" spans="1:13" s="794" customFormat="1" ht="12.75">
      <c r="A35" s="802" t="s">
        <v>844</v>
      </c>
      <c r="B35" s="777"/>
      <c r="C35" s="777"/>
      <c r="D35" s="777"/>
      <c r="E35" s="777"/>
      <c r="F35" s="777">
        <v>5334</v>
      </c>
      <c r="G35" s="777">
        <f t="shared" si="5"/>
        <v>5334</v>
      </c>
      <c r="H35" s="777"/>
      <c r="I35" s="777"/>
      <c r="J35" s="777"/>
      <c r="K35" s="777"/>
      <c r="L35" s="777">
        <v>207056</v>
      </c>
      <c r="M35" s="777">
        <f>SUM(L35)</f>
        <v>207056</v>
      </c>
    </row>
    <row r="36" spans="1:13" s="794" customFormat="1" ht="25.5" customHeight="1">
      <c r="A36" s="802" t="s">
        <v>918</v>
      </c>
      <c r="B36" s="777"/>
      <c r="C36" s="777"/>
      <c r="D36" s="777"/>
      <c r="E36" s="777"/>
      <c r="F36" s="777">
        <v>486913</v>
      </c>
      <c r="G36" s="777">
        <f t="shared" si="5"/>
        <v>486913</v>
      </c>
      <c r="H36" s="777"/>
      <c r="I36" s="777"/>
      <c r="J36" s="777"/>
      <c r="K36" s="777"/>
      <c r="L36" s="777">
        <v>23743</v>
      </c>
      <c r="M36" s="777">
        <f t="shared" si="6"/>
        <v>23743</v>
      </c>
    </row>
    <row r="37" spans="1:13" s="794" customFormat="1" ht="12.75">
      <c r="A37" s="802" t="s">
        <v>786</v>
      </c>
      <c r="B37" s="777"/>
      <c r="C37" s="777"/>
      <c r="D37" s="777"/>
      <c r="E37" s="777"/>
      <c r="F37" s="777">
        <v>28751</v>
      </c>
      <c r="G37" s="777">
        <f t="shared" si="5"/>
        <v>28751</v>
      </c>
      <c r="H37" s="777"/>
      <c r="I37" s="777"/>
      <c r="J37" s="777"/>
      <c r="K37" s="777"/>
      <c r="L37" s="777">
        <v>152120</v>
      </c>
      <c r="M37" s="777">
        <f t="shared" si="6"/>
        <v>152120</v>
      </c>
    </row>
    <row r="38" spans="1:13" s="794" customFormat="1" ht="12.75">
      <c r="A38" s="801" t="s">
        <v>787</v>
      </c>
      <c r="B38" s="777"/>
      <c r="C38" s="777"/>
      <c r="D38" s="777"/>
      <c r="E38" s="777"/>
      <c r="F38" s="777">
        <v>41140</v>
      </c>
      <c r="G38" s="777">
        <f t="shared" si="5"/>
        <v>41140</v>
      </c>
      <c r="H38" s="805"/>
      <c r="I38" s="805"/>
      <c r="J38" s="805"/>
      <c r="K38" s="805"/>
      <c r="L38" s="777">
        <v>250784</v>
      </c>
      <c r="M38" s="777">
        <f t="shared" si="6"/>
        <v>250784</v>
      </c>
    </row>
    <row r="39" spans="1:13" s="794" customFormat="1" ht="12.75">
      <c r="A39" s="801" t="s">
        <v>845</v>
      </c>
      <c r="B39" s="777"/>
      <c r="C39" s="777"/>
      <c r="D39" s="777"/>
      <c r="E39" s="777"/>
      <c r="F39" s="777">
        <v>8620</v>
      </c>
      <c r="G39" s="777">
        <f t="shared" si="5"/>
        <v>8620</v>
      </c>
      <c r="H39" s="805"/>
      <c r="I39" s="805"/>
      <c r="J39" s="805"/>
      <c r="K39" s="805"/>
      <c r="L39" s="777">
        <v>63288</v>
      </c>
      <c r="M39" s="777">
        <f t="shared" si="6"/>
        <v>63288</v>
      </c>
    </row>
    <row r="40" spans="1:13" s="794" customFormat="1" ht="12.75">
      <c r="A40" s="800" t="s">
        <v>538</v>
      </c>
      <c r="B40" s="777">
        <v>1372</v>
      </c>
      <c r="C40" s="777"/>
      <c r="D40" s="777"/>
      <c r="E40" s="777">
        <v>5462</v>
      </c>
      <c r="F40" s="777"/>
      <c r="G40" s="777">
        <f t="shared" si="5"/>
        <v>6834</v>
      </c>
      <c r="H40" s="798">
        <v>3688</v>
      </c>
      <c r="I40" s="798">
        <v>46858</v>
      </c>
      <c r="J40" s="798"/>
      <c r="K40" s="798"/>
      <c r="L40" s="777"/>
      <c r="M40" s="777">
        <f t="shared" si="6"/>
        <v>50546</v>
      </c>
    </row>
    <row r="41" spans="1:13" s="794" customFormat="1" ht="24" customHeight="1">
      <c r="A41" s="799" t="s">
        <v>917</v>
      </c>
      <c r="B41" s="777"/>
      <c r="C41" s="777"/>
      <c r="D41" s="777"/>
      <c r="E41" s="777"/>
      <c r="F41" s="777">
        <v>8047</v>
      </c>
      <c r="G41" s="777">
        <f t="shared" si="5"/>
        <v>8047</v>
      </c>
      <c r="H41" s="798"/>
      <c r="I41" s="798"/>
      <c r="J41" s="798"/>
      <c r="K41" s="798"/>
      <c r="L41" s="798">
        <v>461711</v>
      </c>
      <c r="M41" s="777">
        <f t="shared" si="6"/>
        <v>461711</v>
      </c>
    </row>
    <row r="42" spans="1:13" s="794" customFormat="1" ht="12.75">
      <c r="A42" s="797" t="s">
        <v>507</v>
      </c>
      <c r="B42" s="796">
        <f aca="true" t="shared" si="7" ref="B42:G42">SUM(B28:B41)</f>
        <v>5750</v>
      </c>
      <c r="C42" s="796">
        <f t="shared" si="7"/>
        <v>2975</v>
      </c>
      <c r="D42" s="796">
        <f t="shared" si="7"/>
        <v>17641</v>
      </c>
      <c r="E42" s="796">
        <f t="shared" si="7"/>
        <v>5462</v>
      </c>
      <c r="F42" s="796">
        <f t="shared" si="7"/>
        <v>632612</v>
      </c>
      <c r="G42" s="796">
        <f t="shared" si="7"/>
        <v>664440</v>
      </c>
      <c r="H42" s="796">
        <f aca="true" t="shared" si="8" ref="H42:M42">SUM(H28:H40)</f>
        <v>21845</v>
      </c>
      <c r="I42" s="796">
        <f t="shared" si="8"/>
        <v>75911</v>
      </c>
      <c r="J42" s="796">
        <f t="shared" si="8"/>
        <v>5200</v>
      </c>
      <c r="K42" s="796">
        <f t="shared" si="8"/>
        <v>0</v>
      </c>
      <c r="L42" s="796">
        <f>SUM(L28:L41)</f>
        <v>2165152</v>
      </c>
      <c r="M42" s="796">
        <f t="shared" si="8"/>
        <v>1806397</v>
      </c>
    </row>
    <row r="43" s="794" customFormat="1" ht="13.5" customHeight="1">
      <c r="A43" s="795" t="s">
        <v>806</v>
      </c>
    </row>
    <row r="44" s="794" customFormat="1" ht="13.5" customHeight="1">
      <c r="A44" s="795" t="s">
        <v>922</v>
      </c>
    </row>
    <row r="45" s="794" customFormat="1" ht="12.75"/>
    <row r="46" spans="1:13" s="794" customFormat="1" ht="12.75">
      <c r="A46" s="798"/>
      <c r="B46" s="941" t="s">
        <v>813</v>
      </c>
      <c r="C46" s="942"/>
      <c r="D46" s="942"/>
      <c r="E46" s="942"/>
      <c r="F46" s="942"/>
      <c r="G46" s="943"/>
      <c r="H46" s="941" t="s">
        <v>923</v>
      </c>
      <c r="I46" s="942"/>
      <c r="J46" s="942"/>
      <c r="K46" s="942"/>
      <c r="L46" s="942"/>
      <c r="M46" s="943"/>
    </row>
    <row r="47" spans="1:13" s="794" customFormat="1" ht="33.75">
      <c r="A47" s="798"/>
      <c r="B47" s="772" t="s">
        <v>807</v>
      </c>
      <c r="C47" s="772" t="s">
        <v>464</v>
      </c>
      <c r="D47" s="772" t="s">
        <v>808</v>
      </c>
      <c r="E47" s="772" t="s">
        <v>809</v>
      </c>
      <c r="F47" s="772" t="s">
        <v>810</v>
      </c>
      <c r="G47" s="772" t="s">
        <v>508</v>
      </c>
      <c r="H47" s="772" t="s">
        <v>807</v>
      </c>
      <c r="I47" s="772" t="s">
        <v>464</v>
      </c>
      <c r="J47" s="772" t="s">
        <v>808</v>
      </c>
      <c r="K47" s="772" t="s">
        <v>809</v>
      </c>
      <c r="L47" s="772" t="s">
        <v>810</v>
      </c>
      <c r="M47" s="772" t="s">
        <v>508</v>
      </c>
    </row>
    <row r="48" spans="1:13" s="794" customFormat="1" ht="36">
      <c r="A48" s="802" t="s">
        <v>805</v>
      </c>
      <c r="B48" s="777">
        <v>2227</v>
      </c>
      <c r="C48" s="777"/>
      <c r="D48" s="777"/>
      <c r="E48" s="777"/>
      <c r="F48" s="777">
        <v>5453</v>
      </c>
      <c r="G48" s="777">
        <f aca="true" t="shared" si="9" ref="G48:G61">SUM(B48:F48)</f>
        <v>7680</v>
      </c>
      <c r="H48" s="777"/>
      <c r="I48" s="777"/>
      <c r="J48" s="777"/>
      <c r="K48" s="777"/>
      <c r="L48" s="777"/>
      <c r="M48" s="777">
        <f aca="true" t="shared" si="10" ref="M48:M61">SUM(H48:L48)</f>
        <v>0</v>
      </c>
    </row>
    <row r="49" spans="1:13" s="794" customFormat="1" ht="24">
      <c r="A49" s="802" t="s">
        <v>800</v>
      </c>
      <c r="B49" s="777"/>
      <c r="C49" s="777"/>
      <c r="D49" s="777"/>
      <c r="E49" s="777"/>
      <c r="F49" s="777"/>
      <c r="G49" s="777">
        <f t="shared" si="9"/>
        <v>0</v>
      </c>
      <c r="H49" s="777"/>
      <c r="I49" s="777"/>
      <c r="J49" s="777"/>
      <c r="K49" s="777"/>
      <c r="L49" s="777"/>
      <c r="M49" s="777">
        <f t="shared" si="10"/>
        <v>0</v>
      </c>
    </row>
    <row r="50" spans="1:13" s="794" customFormat="1" ht="12.75">
      <c r="A50" s="802" t="s">
        <v>801</v>
      </c>
      <c r="B50" s="777"/>
      <c r="C50" s="777"/>
      <c r="D50" s="777"/>
      <c r="E50" s="777"/>
      <c r="F50" s="777"/>
      <c r="G50" s="777">
        <f t="shared" si="9"/>
        <v>0</v>
      </c>
      <c r="H50" s="777"/>
      <c r="I50" s="777"/>
      <c r="J50" s="777"/>
      <c r="K50" s="777"/>
      <c r="L50" s="777"/>
      <c r="M50" s="777">
        <f t="shared" si="10"/>
        <v>0</v>
      </c>
    </row>
    <row r="51" spans="1:13" s="794" customFormat="1" ht="36">
      <c r="A51" s="802" t="s">
        <v>798</v>
      </c>
      <c r="B51" s="777"/>
      <c r="C51" s="777"/>
      <c r="D51" s="777"/>
      <c r="E51" s="777"/>
      <c r="F51" s="777"/>
      <c r="G51" s="777">
        <f t="shared" si="9"/>
        <v>0</v>
      </c>
      <c r="H51" s="777"/>
      <c r="I51" s="777"/>
      <c r="J51" s="777"/>
      <c r="K51" s="777"/>
      <c r="L51" s="777"/>
      <c r="M51" s="777">
        <f t="shared" si="10"/>
        <v>0</v>
      </c>
    </row>
    <row r="52" spans="1:13" s="794" customFormat="1" ht="24">
      <c r="A52" s="802" t="s">
        <v>802</v>
      </c>
      <c r="B52" s="777"/>
      <c r="C52" s="777"/>
      <c r="D52" s="777"/>
      <c r="E52" s="777"/>
      <c r="F52" s="777"/>
      <c r="G52" s="777">
        <f t="shared" si="9"/>
        <v>0</v>
      </c>
      <c r="H52" s="777"/>
      <c r="I52" s="777"/>
      <c r="J52" s="777"/>
      <c r="K52" s="777"/>
      <c r="L52" s="777"/>
      <c r="M52" s="777">
        <f t="shared" si="10"/>
        <v>0</v>
      </c>
    </row>
    <row r="53" spans="1:13" s="794" customFormat="1" ht="24">
      <c r="A53" s="802" t="s">
        <v>803</v>
      </c>
      <c r="B53" s="777"/>
      <c r="C53" s="777"/>
      <c r="D53" s="777"/>
      <c r="E53" s="777"/>
      <c r="F53" s="777"/>
      <c r="G53" s="777">
        <f t="shared" si="9"/>
        <v>0</v>
      </c>
      <c r="H53" s="777"/>
      <c r="I53" s="777"/>
      <c r="J53" s="777"/>
      <c r="K53" s="777"/>
      <c r="L53" s="777"/>
      <c r="M53" s="777">
        <f t="shared" si="10"/>
        <v>0</v>
      </c>
    </row>
    <row r="54" spans="1:13" s="794" customFormat="1" ht="12.75">
      <c r="A54" s="802" t="s">
        <v>804</v>
      </c>
      <c r="B54" s="777"/>
      <c r="C54" s="777"/>
      <c r="D54" s="777"/>
      <c r="E54" s="777"/>
      <c r="F54" s="777"/>
      <c r="G54" s="777">
        <f t="shared" si="9"/>
        <v>0</v>
      </c>
      <c r="H54" s="777"/>
      <c r="I54" s="777"/>
      <c r="J54" s="777"/>
      <c r="K54" s="777"/>
      <c r="L54" s="777"/>
      <c r="M54" s="777">
        <f t="shared" si="10"/>
        <v>0</v>
      </c>
    </row>
    <row r="55" spans="1:13" s="794" customFormat="1" ht="12.75">
      <c r="A55" s="802" t="s">
        <v>844</v>
      </c>
      <c r="B55" s="777"/>
      <c r="C55" s="777"/>
      <c r="D55" s="777"/>
      <c r="E55" s="777"/>
      <c r="F55" s="777"/>
      <c r="G55" s="777"/>
      <c r="H55" s="777"/>
      <c r="I55" s="777"/>
      <c r="J55" s="777"/>
      <c r="K55" s="777"/>
      <c r="L55" s="777"/>
      <c r="M55" s="777"/>
    </row>
    <row r="56" spans="1:13" s="794" customFormat="1" ht="24">
      <c r="A56" s="802" t="s">
        <v>918</v>
      </c>
      <c r="B56" s="777"/>
      <c r="C56" s="777"/>
      <c r="D56" s="777"/>
      <c r="E56" s="777"/>
      <c r="F56" s="777"/>
      <c r="G56" s="777">
        <f t="shared" si="9"/>
        <v>0</v>
      </c>
      <c r="H56" s="777"/>
      <c r="I56" s="777"/>
      <c r="J56" s="777"/>
      <c r="K56" s="777"/>
      <c r="L56" s="777"/>
      <c r="M56" s="777">
        <f t="shared" si="10"/>
        <v>0</v>
      </c>
    </row>
    <row r="57" spans="1:13" s="794" customFormat="1" ht="12.75">
      <c r="A57" s="802" t="s">
        <v>786</v>
      </c>
      <c r="B57" s="777"/>
      <c r="C57" s="777"/>
      <c r="D57" s="777"/>
      <c r="E57" s="777"/>
      <c r="F57" s="777">
        <v>386091</v>
      </c>
      <c r="G57" s="777">
        <f t="shared" si="9"/>
        <v>386091</v>
      </c>
      <c r="H57" s="777"/>
      <c r="I57" s="777"/>
      <c r="J57" s="777"/>
      <c r="K57" s="777"/>
      <c r="L57" s="777"/>
      <c r="M57" s="777">
        <f t="shared" si="10"/>
        <v>0</v>
      </c>
    </row>
    <row r="58" spans="1:13" s="794" customFormat="1" ht="12.75">
      <c r="A58" s="801" t="s">
        <v>787</v>
      </c>
      <c r="B58" s="777"/>
      <c r="C58" s="777"/>
      <c r="D58" s="777"/>
      <c r="E58" s="777"/>
      <c r="F58" s="777">
        <v>671230</v>
      </c>
      <c r="G58" s="777">
        <f t="shared" si="9"/>
        <v>671230</v>
      </c>
      <c r="H58" s="805"/>
      <c r="I58" s="805"/>
      <c r="J58" s="805"/>
      <c r="K58" s="805"/>
      <c r="L58" s="777"/>
      <c r="M58" s="777">
        <f t="shared" si="10"/>
        <v>0</v>
      </c>
    </row>
    <row r="59" spans="1:13" s="794" customFormat="1" ht="12.75">
      <c r="A59" s="801" t="s">
        <v>845</v>
      </c>
      <c r="B59" s="777"/>
      <c r="C59" s="777"/>
      <c r="D59" s="777"/>
      <c r="E59" s="777"/>
      <c r="F59" s="777">
        <v>160084</v>
      </c>
      <c r="G59" s="777">
        <f t="shared" si="9"/>
        <v>160084</v>
      </c>
      <c r="H59" s="805"/>
      <c r="I59" s="805"/>
      <c r="J59" s="805"/>
      <c r="K59" s="805"/>
      <c r="L59" s="777"/>
      <c r="M59" s="777"/>
    </row>
    <row r="60" spans="1:13" s="794" customFormat="1" ht="12.75">
      <c r="A60" s="800" t="s">
        <v>538</v>
      </c>
      <c r="B60" s="777"/>
      <c r="C60" s="777"/>
      <c r="D60" s="777"/>
      <c r="E60" s="777"/>
      <c r="F60" s="777"/>
      <c r="G60" s="777">
        <f t="shared" si="9"/>
        <v>0</v>
      </c>
      <c r="H60" s="798"/>
      <c r="I60" s="798"/>
      <c r="J60" s="798"/>
      <c r="K60" s="798"/>
      <c r="L60" s="777"/>
      <c r="M60" s="777">
        <f t="shared" si="10"/>
        <v>0</v>
      </c>
    </row>
    <row r="61" spans="1:13" s="794" customFormat="1" ht="24" customHeight="1">
      <c r="A61" s="799" t="s">
        <v>917</v>
      </c>
      <c r="B61" s="777"/>
      <c r="C61" s="777"/>
      <c r="D61" s="777"/>
      <c r="E61" s="777"/>
      <c r="F61" s="777"/>
      <c r="G61" s="777">
        <f t="shared" si="9"/>
        <v>0</v>
      </c>
      <c r="H61" s="798"/>
      <c r="I61" s="798"/>
      <c r="J61" s="798"/>
      <c r="K61" s="798"/>
      <c r="L61" s="798"/>
      <c r="M61" s="777">
        <f t="shared" si="10"/>
        <v>0</v>
      </c>
    </row>
    <row r="62" spans="1:13" s="794" customFormat="1" ht="12.75">
      <c r="A62" s="797" t="s">
        <v>507</v>
      </c>
      <c r="B62" s="796">
        <f aca="true" t="shared" si="11" ref="B62:G62">SUM(B48:B61)</f>
        <v>2227</v>
      </c>
      <c r="C62" s="796">
        <f t="shared" si="11"/>
        <v>0</v>
      </c>
      <c r="D62" s="796">
        <f t="shared" si="11"/>
        <v>0</v>
      </c>
      <c r="E62" s="796">
        <f t="shared" si="11"/>
        <v>0</v>
      </c>
      <c r="F62" s="796">
        <f t="shared" si="11"/>
        <v>1222858</v>
      </c>
      <c r="G62" s="796">
        <f t="shared" si="11"/>
        <v>1225085</v>
      </c>
      <c r="H62" s="796">
        <f aca="true" t="shared" si="12" ref="H62:M62">SUM(H48:H60)</f>
        <v>0</v>
      </c>
      <c r="I62" s="796">
        <f t="shared" si="12"/>
        <v>0</v>
      </c>
      <c r="J62" s="796">
        <f t="shared" si="12"/>
        <v>0</v>
      </c>
      <c r="K62" s="796">
        <f t="shared" si="12"/>
        <v>0</v>
      </c>
      <c r="L62" s="796">
        <f t="shared" si="12"/>
        <v>0</v>
      </c>
      <c r="M62" s="796">
        <f t="shared" si="12"/>
        <v>0</v>
      </c>
    </row>
    <row r="63" s="794" customFormat="1" ht="14.25" customHeight="1">
      <c r="A63" s="795" t="s">
        <v>806</v>
      </c>
    </row>
    <row r="64" s="794" customFormat="1" ht="12.75">
      <c r="A64" s="795" t="s">
        <v>922</v>
      </c>
    </row>
  </sheetData>
  <sheetProtection/>
  <mergeCells count="7">
    <mergeCell ref="B46:G46"/>
    <mergeCell ref="H46:M46"/>
    <mergeCell ref="A2:G2"/>
    <mergeCell ref="B6:G6"/>
    <mergeCell ref="H6:M6"/>
    <mergeCell ref="B26:G26"/>
    <mergeCell ref="H26:M26"/>
  </mergeCells>
  <printOptions/>
  <pageMargins left="0.5511811023622047" right="0.5511811023622047" top="0.5905511811023623" bottom="0.5905511811023623" header="0" footer="0"/>
  <pageSetup firstPageNumber="48" useFirstPageNumber="1" horizontalDpi="600" verticalDpi="600" orientation="landscape" paperSize="9" scale="70" r:id="rId1"/>
  <headerFooter alignWithMargins="0">
    <oddHeader>&amp;R&amp;P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4:C40"/>
  <sheetViews>
    <sheetView zoomScalePageLayoutView="0" workbookViewId="0" topLeftCell="A4">
      <selection activeCell="B13" sqref="B13"/>
    </sheetView>
  </sheetViews>
  <sheetFormatPr defaultColWidth="9.140625" defaultRowHeight="12.75"/>
  <cols>
    <col min="1" max="1" width="68.140625" style="491" customWidth="1"/>
    <col min="2" max="2" width="16.8515625" style="491" customWidth="1"/>
    <col min="3" max="3" width="14.140625" style="491" customWidth="1"/>
    <col min="4" max="16384" width="9.140625" style="491" customWidth="1"/>
  </cols>
  <sheetData>
    <row r="4" spans="1:2" ht="12.75">
      <c r="A4" s="923" t="s">
        <v>818</v>
      </c>
      <c r="B4" s="924"/>
    </row>
    <row r="5" spans="1:2" ht="12.75">
      <c r="A5" s="947" t="s">
        <v>347</v>
      </c>
      <c r="B5" s="947"/>
    </row>
    <row r="6" spans="1:2" ht="12.75">
      <c r="A6" s="947" t="s">
        <v>969</v>
      </c>
      <c r="B6" s="947"/>
    </row>
    <row r="7" spans="1:2" ht="12.75">
      <c r="A7" s="490"/>
      <c r="B7" s="489" t="s">
        <v>348</v>
      </c>
    </row>
    <row r="8" spans="1:2" ht="12.75">
      <c r="A8" s="492" t="s">
        <v>349</v>
      </c>
      <c r="B8" s="492" t="s">
        <v>350</v>
      </c>
    </row>
    <row r="9" spans="1:2" ht="12.75">
      <c r="A9" s="493" t="s">
        <v>423</v>
      </c>
      <c r="B9" s="494">
        <v>551000</v>
      </c>
    </row>
    <row r="10" spans="1:2" ht="27.75" customHeight="1">
      <c r="A10" s="495" t="s">
        <v>964</v>
      </c>
      <c r="B10" s="496">
        <v>110528</v>
      </c>
    </row>
    <row r="11" spans="1:2" ht="12.75">
      <c r="A11" s="493" t="s">
        <v>352</v>
      </c>
      <c r="B11" s="494"/>
    </row>
    <row r="12" spans="1:2" ht="12.75">
      <c r="A12" s="493" t="s">
        <v>353</v>
      </c>
      <c r="B12" s="494">
        <v>39638</v>
      </c>
    </row>
    <row r="13" spans="1:2" ht="12.75">
      <c r="A13" s="493" t="s">
        <v>354</v>
      </c>
      <c r="B13" s="494"/>
    </row>
    <row r="14" spans="1:2" ht="12.75">
      <c r="A14" s="493" t="s">
        <v>355</v>
      </c>
      <c r="B14" s="494"/>
    </row>
    <row r="15" spans="1:2" ht="12.75">
      <c r="A15" s="493" t="s">
        <v>356</v>
      </c>
      <c r="B15" s="494"/>
    </row>
    <row r="16" spans="1:2" ht="12.75">
      <c r="A16" s="493" t="s">
        <v>357</v>
      </c>
      <c r="B16" s="494"/>
    </row>
    <row r="17" spans="1:2" ht="12.75">
      <c r="A17" s="493" t="s">
        <v>358</v>
      </c>
      <c r="B17" s="494">
        <v>2000</v>
      </c>
    </row>
    <row r="18" spans="1:2" ht="12.75">
      <c r="A18" s="493" t="s">
        <v>965</v>
      </c>
      <c r="B18" s="494"/>
    </row>
    <row r="19" spans="1:2" ht="12.75">
      <c r="A19" s="497" t="s">
        <v>359</v>
      </c>
      <c r="B19" s="498">
        <f>SUM(B9:B18)</f>
        <v>703166</v>
      </c>
    </row>
    <row r="20" spans="1:2" ht="12.75">
      <c r="A20" s="497" t="s">
        <v>598</v>
      </c>
      <c r="B20" s="498">
        <f>B19/2</f>
        <v>351583</v>
      </c>
    </row>
    <row r="21" spans="1:2" ht="24" customHeight="1">
      <c r="A21" s="948" t="s">
        <v>360</v>
      </c>
      <c r="B21" s="948"/>
    </row>
    <row r="22" spans="1:2" ht="12.75">
      <c r="A22" s="490"/>
      <c r="B22" s="490"/>
    </row>
    <row r="23" spans="1:2" ht="12.75">
      <c r="A23" s="923" t="s">
        <v>819</v>
      </c>
      <c r="B23" s="924"/>
    </row>
    <row r="24" spans="1:2" ht="12.75">
      <c r="A24" s="949"/>
      <c r="B24" s="949"/>
    </row>
    <row r="25" spans="1:2" ht="12.75">
      <c r="A25" s="947" t="s">
        <v>347</v>
      </c>
      <c r="B25" s="947"/>
    </row>
    <row r="26" spans="1:2" ht="27" customHeight="1">
      <c r="A26" s="950" t="s">
        <v>361</v>
      </c>
      <c r="B26" s="950"/>
    </row>
    <row r="27" spans="1:2" ht="12.75">
      <c r="A27" s="490"/>
      <c r="B27" s="489" t="s">
        <v>348</v>
      </c>
    </row>
    <row r="28" spans="1:3" ht="59.25" customHeight="1">
      <c r="A28" s="492" t="s">
        <v>362</v>
      </c>
      <c r="B28" s="492" t="s">
        <v>363</v>
      </c>
      <c r="C28" s="488" t="s">
        <v>926</v>
      </c>
    </row>
    <row r="29" spans="1:3" ht="27.75" customHeight="1">
      <c r="A29" s="495" t="s">
        <v>1030</v>
      </c>
      <c r="B29" s="925">
        <v>120289</v>
      </c>
      <c r="C29" s="925">
        <v>2321</v>
      </c>
    </row>
    <row r="30" spans="1:3" ht="27.75" customHeight="1">
      <c r="A30" s="495" t="s">
        <v>1031</v>
      </c>
      <c r="B30" s="925">
        <v>148741</v>
      </c>
      <c r="C30" s="925">
        <v>12</v>
      </c>
    </row>
    <row r="31" spans="1:3" ht="48">
      <c r="A31" s="495" t="s">
        <v>11</v>
      </c>
      <c r="B31" s="499"/>
      <c r="C31" s="500"/>
    </row>
    <row r="32" spans="1:3" ht="24">
      <c r="A32" s="495" t="s">
        <v>12</v>
      </c>
      <c r="B32" s="499"/>
      <c r="C32" s="500"/>
    </row>
    <row r="33" spans="1:3" ht="24">
      <c r="A33" s="495" t="s">
        <v>13</v>
      </c>
      <c r="B33" s="499"/>
      <c r="C33" s="500"/>
    </row>
    <row r="34" spans="1:3" ht="39.75" customHeight="1">
      <c r="A34" s="495" t="s">
        <v>16</v>
      </c>
      <c r="B34" s="499"/>
      <c r="C34" s="500"/>
    </row>
    <row r="35" spans="1:3" ht="24">
      <c r="A35" s="495" t="s">
        <v>15</v>
      </c>
      <c r="B35" s="499"/>
      <c r="C35" s="500"/>
    </row>
    <row r="36" spans="1:3" ht="36" customHeight="1">
      <c r="A36" s="495" t="s">
        <v>14</v>
      </c>
      <c r="B36" s="499"/>
      <c r="C36" s="500"/>
    </row>
    <row r="37" spans="1:3" ht="29.25" customHeight="1">
      <c r="A37" s="495"/>
      <c r="B37" s="499"/>
      <c r="C37" s="500"/>
    </row>
    <row r="38" spans="1:3" ht="18" customHeight="1">
      <c r="A38" s="501" t="s">
        <v>369</v>
      </c>
      <c r="B38" s="926">
        <f>SUM(B29:B37)</f>
        <v>269030</v>
      </c>
      <c r="C38" s="926">
        <f>SUM(C29:C37)</f>
        <v>2333</v>
      </c>
    </row>
    <row r="39" spans="1:2" ht="10.5" customHeight="1">
      <c r="A39" s="502"/>
      <c r="B39" s="490"/>
    </row>
    <row r="40" spans="1:2" ht="12.75">
      <c r="A40" s="946" t="s">
        <v>966</v>
      </c>
      <c r="B40" s="946"/>
    </row>
  </sheetData>
  <sheetProtection/>
  <mergeCells count="7">
    <mergeCell ref="A40:B40"/>
    <mergeCell ref="A5:B5"/>
    <mergeCell ref="A6:B6"/>
    <mergeCell ref="A21:B21"/>
    <mergeCell ref="A24:B24"/>
    <mergeCell ref="A25:B25"/>
    <mergeCell ref="A26:B26"/>
  </mergeCells>
  <printOptions/>
  <pageMargins left="0.7874015748031497" right="0.5905511811023623" top="0.3937007874015748" bottom="0.3937007874015748" header="0.5118110236220472" footer="0.5118110236220472"/>
  <pageSetup firstPageNumber="50" useFirstPageNumber="1" horizontalDpi="600" verticalDpi="600" orientation="portrait" paperSize="9" scale="90" r:id="rId1"/>
  <headerFooter alignWithMargins="0">
    <oddHeader>&amp;R&amp;P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2:D41"/>
  <sheetViews>
    <sheetView zoomScalePageLayoutView="0" workbookViewId="0" topLeftCell="A31">
      <selection activeCell="I14" sqref="I14"/>
    </sheetView>
  </sheetViews>
  <sheetFormatPr defaultColWidth="9.140625" defaultRowHeight="12.75"/>
  <cols>
    <col min="1" max="1" width="61.28125" style="0" customWidth="1"/>
    <col min="2" max="4" width="12.8515625" style="0" customWidth="1"/>
  </cols>
  <sheetData>
    <row r="2" ht="12.75">
      <c r="A2" t="s">
        <v>967</v>
      </c>
    </row>
    <row r="3" spans="1:4" ht="12.75">
      <c r="A3" s="951" t="s">
        <v>347</v>
      </c>
      <c r="B3" s="951"/>
      <c r="C3" s="951"/>
      <c r="D3" s="951"/>
    </row>
    <row r="4" spans="1:4" ht="12.75">
      <c r="A4" s="951" t="s">
        <v>370</v>
      </c>
      <c r="B4" s="951"/>
      <c r="C4" s="951"/>
      <c r="D4" s="951"/>
    </row>
    <row r="5" spans="1:4" ht="12.75">
      <c r="A5" s="951" t="s">
        <v>942</v>
      </c>
      <c r="B5" s="951"/>
      <c r="C5" s="951"/>
      <c r="D5" s="951"/>
    </row>
    <row r="6" ht="12.75">
      <c r="D6" s="503" t="s">
        <v>348</v>
      </c>
    </row>
    <row r="7" spans="1:4" ht="16.5" customHeight="1">
      <c r="A7" s="504" t="s">
        <v>349</v>
      </c>
      <c r="B7" s="504" t="s">
        <v>843</v>
      </c>
      <c r="C7" s="504" t="s">
        <v>890</v>
      </c>
      <c r="D7" s="504" t="s">
        <v>943</v>
      </c>
    </row>
    <row r="8" spans="1:4" ht="14.25" customHeight="1">
      <c r="A8" s="493" t="s">
        <v>423</v>
      </c>
      <c r="B8" s="506">
        <v>609000</v>
      </c>
      <c r="C8" s="506">
        <v>699000</v>
      </c>
      <c r="D8" s="506">
        <v>779000</v>
      </c>
    </row>
    <row r="9" spans="1:4" ht="24">
      <c r="A9" s="507" t="s">
        <v>351</v>
      </c>
      <c r="B9" s="508">
        <v>110528</v>
      </c>
      <c r="C9" s="508">
        <v>110528</v>
      </c>
      <c r="D9" s="508">
        <v>110528</v>
      </c>
    </row>
    <row r="10" spans="1:4" ht="12.75">
      <c r="A10" s="505" t="s">
        <v>352</v>
      </c>
      <c r="B10" s="506"/>
      <c r="C10" s="506"/>
      <c r="D10" s="506"/>
    </row>
    <row r="11" spans="1:4" ht="12.75">
      <c r="A11" s="505" t="s">
        <v>353</v>
      </c>
      <c r="B11" s="506">
        <v>20000</v>
      </c>
      <c r="C11" s="506">
        <v>20000</v>
      </c>
      <c r="D11" s="506">
        <v>20000</v>
      </c>
    </row>
    <row r="12" spans="1:4" ht="12.75">
      <c r="A12" s="505" t="s">
        <v>354</v>
      </c>
      <c r="B12" s="506"/>
      <c r="C12" s="506"/>
      <c r="D12" s="506"/>
    </row>
    <row r="13" spans="1:4" ht="12.75">
      <c r="A13" s="505" t="s">
        <v>355</v>
      </c>
      <c r="B13" s="506"/>
      <c r="C13" s="506"/>
      <c r="D13" s="506"/>
    </row>
    <row r="14" spans="1:4" ht="12.75">
      <c r="A14" s="505" t="s">
        <v>356</v>
      </c>
      <c r="B14" s="506"/>
      <c r="C14" s="506"/>
      <c r="D14" s="506"/>
    </row>
    <row r="15" spans="1:4" ht="12.75">
      <c r="A15" s="505" t="s">
        <v>357</v>
      </c>
      <c r="B15" s="506"/>
      <c r="C15" s="506"/>
      <c r="D15" s="506"/>
    </row>
    <row r="16" spans="1:4" ht="12.75">
      <c r="A16" s="505" t="s">
        <v>358</v>
      </c>
      <c r="B16" s="506">
        <v>2000</v>
      </c>
      <c r="C16" s="506">
        <v>2000</v>
      </c>
      <c r="D16" s="506">
        <v>2000</v>
      </c>
    </row>
    <row r="17" spans="1:4" ht="12.75">
      <c r="A17" s="505" t="s">
        <v>924</v>
      </c>
      <c r="B17" s="506"/>
      <c r="C17" s="506"/>
      <c r="D17" s="506"/>
    </row>
    <row r="18" spans="1:4" ht="12.75">
      <c r="A18" s="509" t="s">
        <v>359</v>
      </c>
      <c r="B18" s="510">
        <f>B8+B9+B10+B11+B12+B13+B14+B15+B16+B17</f>
        <v>741528</v>
      </c>
      <c r="C18" s="510">
        <f>C8+C9+C10+C11+C12+C13+C14+C15+C16+C17</f>
        <v>831528</v>
      </c>
      <c r="D18" s="510">
        <f>D8+D9+D10+D11+D12+D13+D14+D15+D16+D17</f>
        <v>911528</v>
      </c>
    </row>
    <row r="19" spans="1:4" ht="12.75">
      <c r="A19" s="497" t="s">
        <v>598</v>
      </c>
      <c r="B19" s="510">
        <f>B18*0.5</f>
        <v>370764</v>
      </c>
      <c r="C19" s="510">
        <f>C18*0.5</f>
        <v>415764</v>
      </c>
      <c r="D19" s="510">
        <f>D18*0.5</f>
        <v>455764</v>
      </c>
    </row>
    <row r="20" spans="1:4" ht="27.75" customHeight="1">
      <c r="A20" s="952" t="s">
        <v>360</v>
      </c>
      <c r="B20" s="952"/>
      <c r="C20" s="952"/>
      <c r="D20" s="952"/>
    </row>
    <row r="22" spans="1:3" ht="12.75">
      <c r="A22" t="s">
        <v>968</v>
      </c>
      <c r="C22" s="489"/>
    </row>
    <row r="23" spans="1:4" ht="12.75">
      <c r="A23" s="953"/>
      <c r="B23" s="953"/>
      <c r="C23" s="953"/>
      <c r="D23" s="953"/>
    </row>
    <row r="24" spans="1:4" ht="12.75">
      <c r="A24" s="951" t="s">
        <v>347</v>
      </c>
      <c r="B24" s="951"/>
      <c r="C24" s="951"/>
      <c r="D24" s="951"/>
    </row>
    <row r="25" spans="1:4" ht="12.75">
      <c r="A25" s="951" t="s">
        <v>371</v>
      </c>
      <c r="B25" s="951"/>
      <c r="C25" s="951"/>
      <c r="D25" s="951"/>
    </row>
    <row r="26" spans="1:4" ht="12.75">
      <c r="A26" s="951" t="s">
        <v>942</v>
      </c>
      <c r="B26" s="951"/>
      <c r="C26" s="951"/>
      <c r="D26" s="951"/>
    </row>
    <row r="27" ht="12.75">
      <c r="D27" s="503" t="s">
        <v>348</v>
      </c>
    </row>
    <row r="28" spans="1:4" ht="16.5" customHeight="1">
      <c r="A28" s="504" t="s">
        <v>362</v>
      </c>
      <c r="B28" s="504" t="s">
        <v>843</v>
      </c>
      <c r="C28" s="504" t="s">
        <v>890</v>
      </c>
      <c r="D28" s="504" t="s">
        <v>943</v>
      </c>
    </row>
    <row r="29" spans="1:4" ht="38.25" customHeight="1">
      <c r="A29" s="495" t="s">
        <v>1030</v>
      </c>
      <c r="B29" s="927">
        <v>30560</v>
      </c>
      <c r="C29" s="927">
        <v>29780</v>
      </c>
      <c r="D29" s="927">
        <v>29199</v>
      </c>
    </row>
    <row r="30" spans="1:4" ht="32.25" customHeight="1">
      <c r="A30" s="495" t="s">
        <v>1031</v>
      </c>
      <c r="B30" s="927">
        <v>2870</v>
      </c>
      <c r="C30" s="927">
        <v>37541</v>
      </c>
      <c r="D30" s="927">
        <v>36824</v>
      </c>
    </row>
    <row r="31" spans="1:4" ht="50.25" customHeight="1">
      <c r="A31" s="495" t="s">
        <v>11</v>
      </c>
      <c r="B31" s="511"/>
      <c r="C31" s="511"/>
      <c r="D31" s="511"/>
    </row>
    <row r="32" spans="1:4" ht="39" customHeight="1">
      <c r="A32" s="495" t="s">
        <v>12</v>
      </c>
      <c r="B32" s="511"/>
      <c r="C32" s="511"/>
      <c r="D32" s="511"/>
    </row>
    <row r="33" spans="1:4" ht="36">
      <c r="A33" s="495" t="s">
        <v>13</v>
      </c>
      <c r="B33" s="511"/>
      <c r="C33" s="511"/>
      <c r="D33" s="511"/>
    </row>
    <row r="34" spans="1:4" ht="48">
      <c r="A34" s="495" t="s">
        <v>16</v>
      </c>
      <c r="B34" s="511"/>
      <c r="C34" s="511"/>
      <c r="D34" s="511"/>
    </row>
    <row r="35" spans="1:4" ht="24">
      <c r="A35" s="495" t="s">
        <v>15</v>
      </c>
      <c r="B35" s="511"/>
      <c r="C35" s="511"/>
      <c r="D35" s="511"/>
    </row>
    <row r="36" spans="1:4" ht="36">
      <c r="A36" s="495" t="s">
        <v>14</v>
      </c>
      <c r="B36" s="511"/>
      <c r="C36" s="511"/>
      <c r="D36" s="511"/>
    </row>
    <row r="37" spans="1:4" ht="12.75">
      <c r="A37" s="507"/>
      <c r="B37" s="511"/>
      <c r="C37" s="511"/>
      <c r="D37" s="511"/>
    </row>
    <row r="38" spans="1:4" ht="12.75">
      <c r="A38" s="507"/>
      <c r="B38" s="511"/>
      <c r="C38" s="511"/>
      <c r="D38" s="511"/>
    </row>
    <row r="39" spans="1:4" ht="24">
      <c r="A39" s="512" t="s">
        <v>369</v>
      </c>
      <c r="B39" s="928">
        <f>B29+B30+B31+B32+B33+B34+B35+B38</f>
        <v>33430</v>
      </c>
      <c r="C39" s="928">
        <f>C29+C30+C31+C32+C33+C34+C35+C38</f>
        <v>67321</v>
      </c>
      <c r="D39" s="928">
        <f>D29+D30+D31+D32+D33+D34+D35+D38</f>
        <v>66023</v>
      </c>
    </row>
    <row r="40" ht="12.75">
      <c r="A40" s="513"/>
    </row>
    <row r="41" spans="1:4" ht="12.75" customHeight="1">
      <c r="A41" s="952" t="s">
        <v>966</v>
      </c>
      <c r="B41" s="952"/>
      <c r="C41" s="952"/>
      <c r="D41" s="952"/>
    </row>
  </sheetData>
  <sheetProtection/>
  <mergeCells count="9">
    <mergeCell ref="A25:D25"/>
    <mergeCell ref="A26:D26"/>
    <mergeCell ref="A41:D41"/>
    <mergeCell ref="A3:D3"/>
    <mergeCell ref="A4:D4"/>
    <mergeCell ref="A5:D5"/>
    <mergeCell ref="A20:D20"/>
    <mergeCell ref="A23:D23"/>
    <mergeCell ref="A24:D24"/>
  </mergeCells>
  <printOptions/>
  <pageMargins left="0.5905511811023623" right="0.3937007874015748" top="0.7874015748031497" bottom="0.3937007874015748" header="0.5118110236220472" footer="0.5118110236220472"/>
  <pageSetup firstPageNumber="51" useFirstPageNumber="1" horizontalDpi="600" verticalDpi="600" orientation="portrait" paperSize="9" scale="90" r:id="rId1"/>
  <headerFooter alignWithMargins="0">
    <oddHeader>&amp;R&amp;P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9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.7109375" style="514" customWidth="1"/>
    <col min="2" max="2" width="17.57421875" style="514" customWidth="1"/>
    <col min="3" max="3" width="11.28125" style="514" customWidth="1"/>
    <col min="4" max="4" width="12.00390625" style="514" customWidth="1"/>
    <col min="5" max="7" width="11.57421875" style="514" customWidth="1"/>
    <col min="8" max="8" width="15.28125" style="514" customWidth="1"/>
    <col min="9" max="9" width="13.57421875" style="514" bestFit="1" customWidth="1"/>
    <col min="10" max="13" width="11.57421875" style="514" customWidth="1"/>
    <col min="14" max="14" width="11.57421875" style="514" bestFit="1" customWidth="1"/>
    <col min="15" max="15" width="10.00390625" style="514" bestFit="1" customWidth="1"/>
    <col min="16" max="16" width="12.57421875" style="514" customWidth="1"/>
    <col min="17" max="17" width="13.28125" style="514" bestFit="1" customWidth="1"/>
    <col min="18" max="19" width="9.28125" style="514" customWidth="1"/>
    <col min="20" max="16384" width="9.140625" style="514" customWidth="1"/>
  </cols>
  <sheetData>
    <row r="2" spans="7:9" ht="12.75">
      <c r="G2" s="514" t="s">
        <v>820</v>
      </c>
      <c r="I2" s="1"/>
    </row>
    <row r="4" ht="12.75">
      <c r="C4" s="515" t="s">
        <v>1046</v>
      </c>
    </row>
    <row r="5" ht="12.75">
      <c r="C5" s="515" t="s">
        <v>1035</v>
      </c>
    </row>
    <row r="6" ht="12.75">
      <c r="C6" s="515" t="s">
        <v>1036</v>
      </c>
    </row>
    <row r="7" ht="12.75">
      <c r="C7" s="515" t="s">
        <v>1037</v>
      </c>
    </row>
    <row r="8" ht="12.75">
      <c r="C8" s="515"/>
    </row>
    <row r="9" ht="12.75">
      <c r="C9" s="514" t="s">
        <v>1032</v>
      </c>
    </row>
    <row r="10" ht="12.75">
      <c r="H10" s="514" t="s">
        <v>502</v>
      </c>
    </row>
    <row r="11" spans="2:10" ht="12.75">
      <c r="B11" s="516" t="s">
        <v>562</v>
      </c>
      <c r="C11" s="517" t="s">
        <v>372</v>
      </c>
      <c r="D11" s="517" t="s">
        <v>373</v>
      </c>
      <c r="E11" s="517">
        <v>2021</v>
      </c>
      <c r="F11" s="517">
        <v>2022</v>
      </c>
      <c r="G11" s="517">
        <v>2023</v>
      </c>
      <c r="H11" s="517">
        <v>2024</v>
      </c>
      <c r="I11" s="517">
        <v>2025</v>
      </c>
      <c r="J11" s="516" t="s">
        <v>507</v>
      </c>
    </row>
    <row r="12" spans="2:10" ht="12.75">
      <c r="B12" s="518"/>
      <c r="C12" s="519" t="s">
        <v>1033</v>
      </c>
      <c r="D12" s="520" t="s">
        <v>374</v>
      </c>
      <c r="E12" s="521"/>
      <c r="F12" s="521">
        <v>28305</v>
      </c>
      <c r="G12" s="521">
        <v>28305</v>
      </c>
      <c r="H12" s="521">
        <v>28305</v>
      </c>
      <c r="I12" s="521">
        <v>28304</v>
      </c>
      <c r="J12" s="522">
        <f aca="true" t="shared" si="0" ref="J12:J17">SUM(E12:I12)</f>
        <v>113219</v>
      </c>
    </row>
    <row r="13" spans="2:10" ht="12.75">
      <c r="B13" s="518"/>
      <c r="C13" s="519"/>
      <c r="D13" s="518" t="s">
        <v>375</v>
      </c>
      <c r="E13" s="522">
        <v>2321</v>
      </c>
      <c r="F13" s="522">
        <v>2055</v>
      </c>
      <c r="G13" s="522">
        <v>1475</v>
      </c>
      <c r="H13" s="522">
        <v>896</v>
      </c>
      <c r="I13" s="522">
        <v>314</v>
      </c>
      <c r="J13" s="522">
        <f t="shared" si="0"/>
        <v>7061</v>
      </c>
    </row>
    <row r="14" spans="2:10" ht="12.75">
      <c r="B14" s="523"/>
      <c r="C14" s="524"/>
      <c r="D14" s="523" t="s">
        <v>508</v>
      </c>
      <c r="E14" s="526">
        <f>SUM(E12:E13)</f>
        <v>2321</v>
      </c>
      <c r="F14" s="525">
        <f>SUM(F12:F13)</f>
        <v>30360</v>
      </c>
      <c r="G14" s="525">
        <f>SUM(G12:G13)</f>
        <v>29780</v>
      </c>
      <c r="H14" s="525">
        <f>SUM(H12:H13)</f>
        <v>29201</v>
      </c>
      <c r="I14" s="525">
        <f>SUM(I12:I13)</f>
        <v>28618</v>
      </c>
      <c r="J14" s="522">
        <f t="shared" si="0"/>
        <v>120280</v>
      </c>
    </row>
    <row r="15" spans="2:10" ht="12.75">
      <c r="B15" s="701" t="s">
        <v>377</v>
      </c>
      <c r="C15" s="703"/>
      <c r="D15" s="701" t="s">
        <v>374</v>
      </c>
      <c r="E15" s="705">
        <f>E12</f>
        <v>0</v>
      </c>
      <c r="F15" s="705">
        <f>F12</f>
        <v>28305</v>
      </c>
      <c r="G15" s="705">
        <f>G12</f>
        <v>28305</v>
      </c>
      <c r="H15" s="705">
        <f>H12</f>
        <v>28305</v>
      </c>
      <c r="I15" s="705">
        <f>I12</f>
        <v>28304</v>
      </c>
      <c r="J15" s="930">
        <f t="shared" si="0"/>
        <v>113219</v>
      </c>
    </row>
    <row r="16" spans="2:10" ht="12.75">
      <c r="B16" s="701" t="s">
        <v>507</v>
      </c>
      <c r="C16" s="703"/>
      <c r="D16" s="701" t="s">
        <v>375</v>
      </c>
      <c r="E16" s="704">
        <f aca="true" t="shared" si="1" ref="E16:I17">E13</f>
        <v>2321</v>
      </c>
      <c r="F16" s="704">
        <f t="shared" si="1"/>
        <v>2055</v>
      </c>
      <c r="G16" s="704">
        <f t="shared" si="1"/>
        <v>1475</v>
      </c>
      <c r="H16" s="704">
        <f t="shared" si="1"/>
        <v>896</v>
      </c>
      <c r="I16" s="704">
        <f t="shared" si="1"/>
        <v>314</v>
      </c>
      <c r="J16" s="931">
        <f t="shared" si="0"/>
        <v>7061</v>
      </c>
    </row>
    <row r="17" spans="2:10" ht="12.75">
      <c r="B17" s="702"/>
      <c r="C17" s="706"/>
      <c r="D17" s="702" t="s">
        <v>508</v>
      </c>
      <c r="E17" s="707">
        <f t="shared" si="1"/>
        <v>2321</v>
      </c>
      <c r="F17" s="707">
        <f t="shared" si="1"/>
        <v>30360</v>
      </c>
      <c r="G17" s="707">
        <f t="shared" si="1"/>
        <v>29780</v>
      </c>
      <c r="H17" s="707">
        <f t="shared" si="1"/>
        <v>29201</v>
      </c>
      <c r="I17" s="707">
        <f t="shared" si="1"/>
        <v>28618</v>
      </c>
      <c r="J17" s="932">
        <f t="shared" si="0"/>
        <v>120280</v>
      </c>
    </row>
    <row r="20" ht="12.75">
      <c r="G20" s="514" t="s">
        <v>821</v>
      </c>
    </row>
    <row r="22" spans="2:9" ht="12.75">
      <c r="B22" s="964" t="s">
        <v>396</v>
      </c>
      <c r="C22" s="964"/>
      <c r="D22" s="964"/>
      <c r="E22" s="964"/>
      <c r="F22" s="964"/>
      <c r="G22" s="964"/>
      <c r="H22" s="964"/>
      <c r="I22" s="964"/>
    </row>
    <row r="23" spans="2:9" ht="15" customHeight="1">
      <c r="B23" s="963" t="s">
        <v>1038</v>
      </c>
      <c r="C23" s="963"/>
      <c r="D23" s="963"/>
      <c r="E23" s="963"/>
      <c r="F23" s="963"/>
      <c r="G23" s="963"/>
      <c r="H23" s="963"/>
      <c r="I23" s="963"/>
    </row>
    <row r="24" spans="2:9" ht="45" customHeight="1">
      <c r="B24" s="962" t="s">
        <v>1041</v>
      </c>
      <c r="C24" s="962"/>
      <c r="D24" s="962"/>
      <c r="E24" s="962"/>
      <c r="F24" s="962"/>
      <c r="G24" s="962"/>
      <c r="H24" s="962"/>
      <c r="I24" s="962"/>
    </row>
    <row r="25" spans="2:9" ht="12.75">
      <c r="B25" s="963"/>
      <c r="C25" s="963"/>
      <c r="D25" s="963"/>
      <c r="E25" s="963"/>
      <c r="F25" s="963"/>
      <c r="G25" s="963"/>
      <c r="H25" s="963"/>
      <c r="I25" s="963"/>
    </row>
    <row r="27" spans="2:9" ht="29.25" customHeight="1">
      <c r="B27" s="954" t="s">
        <v>394</v>
      </c>
      <c r="C27" s="955"/>
      <c r="D27" s="516"/>
      <c r="E27" s="956" t="s">
        <v>395</v>
      </c>
      <c r="F27" s="957"/>
      <c r="G27" s="957"/>
      <c r="H27" s="910" t="s">
        <v>1040</v>
      </c>
      <c r="I27" s="742" t="s">
        <v>1039</v>
      </c>
    </row>
    <row r="28" spans="2:9" ht="40.5" customHeight="1">
      <c r="B28" s="954" t="s">
        <v>91</v>
      </c>
      <c r="C28" s="955"/>
      <c r="D28" s="516"/>
      <c r="E28" s="956" t="s">
        <v>912</v>
      </c>
      <c r="F28" s="957"/>
      <c r="G28" s="957"/>
      <c r="H28" s="933">
        <v>60000000</v>
      </c>
      <c r="I28" s="933">
        <v>60000000</v>
      </c>
    </row>
    <row r="29" spans="2:9" ht="40.5" customHeight="1">
      <c r="B29" s="954" t="s">
        <v>883</v>
      </c>
      <c r="C29" s="955"/>
      <c r="D29" s="516"/>
      <c r="E29" s="956" t="s">
        <v>912</v>
      </c>
      <c r="F29" s="957"/>
      <c r="G29" s="957"/>
      <c r="H29" s="933">
        <v>40750000</v>
      </c>
      <c r="I29" s="743">
        <v>10000000</v>
      </c>
    </row>
    <row r="30" spans="2:9" ht="40.5" customHeight="1">
      <c r="B30" s="958" t="s">
        <v>855</v>
      </c>
      <c r="C30" s="959"/>
      <c r="D30" s="516"/>
      <c r="E30" s="956" t="s">
        <v>912</v>
      </c>
      <c r="F30" s="957"/>
      <c r="G30" s="957"/>
      <c r="H30" s="933">
        <v>575142028</v>
      </c>
      <c r="I30" s="743">
        <v>75000000</v>
      </c>
    </row>
    <row r="31" spans="2:9" ht="44.25" customHeight="1">
      <c r="B31" s="954" t="s">
        <v>977</v>
      </c>
      <c r="C31" s="955"/>
      <c r="D31" s="516"/>
      <c r="E31" s="956" t="s">
        <v>912</v>
      </c>
      <c r="F31" s="957"/>
      <c r="G31" s="957"/>
      <c r="H31" s="933">
        <v>461711193</v>
      </c>
      <c r="I31" s="743">
        <v>75000000</v>
      </c>
    </row>
    <row r="32" spans="2:9" ht="44.25" customHeight="1">
      <c r="B32" s="960" t="s">
        <v>1042</v>
      </c>
      <c r="C32" s="961"/>
      <c r="D32" s="516"/>
      <c r="E32" s="956" t="s">
        <v>912</v>
      </c>
      <c r="F32" s="957"/>
      <c r="G32" s="957"/>
      <c r="H32" s="933">
        <v>17000000</v>
      </c>
      <c r="I32" s="743">
        <v>17000000</v>
      </c>
    </row>
    <row r="33" spans="2:9" ht="44.25" customHeight="1">
      <c r="B33" s="960" t="s">
        <v>1017</v>
      </c>
      <c r="C33" s="961"/>
      <c r="D33" s="516"/>
      <c r="E33" s="956" t="s">
        <v>912</v>
      </c>
      <c r="F33" s="957"/>
      <c r="G33" s="957"/>
      <c r="H33" s="933">
        <v>8000000</v>
      </c>
      <c r="I33" s="743">
        <v>8000000</v>
      </c>
    </row>
    <row r="34" spans="2:9" ht="44.25" customHeight="1">
      <c r="B34" s="960" t="s">
        <v>1015</v>
      </c>
      <c r="C34" s="961"/>
      <c r="D34" s="516"/>
      <c r="E34" s="956" t="s">
        <v>912</v>
      </c>
      <c r="F34" s="957"/>
      <c r="G34" s="957"/>
      <c r="H34" s="933">
        <v>8000000</v>
      </c>
      <c r="I34" s="743">
        <v>8000000</v>
      </c>
    </row>
    <row r="35" spans="2:9" ht="33" customHeight="1">
      <c r="B35" s="954" t="s">
        <v>1043</v>
      </c>
      <c r="C35" s="955"/>
      <c r="D35" s="516"/>
      <c r="E35" s="956" t="s">
        <v>912</v>
      </c>
      <c r="F35" s="957"/>
      <c r="G35" s="957"/>
      <c r="H35" s="933">
        <v>53800000</v>
      </c>
      <c r="I35" s="743">
        <v>53800000</v>
      </c>
    </row>
    <row r="36" spans="2:9" ht="15" customHeight="1">
      <c r="B36" s="934" t="s">
        <v>507</v>
      </c>
      <c r="C36" s="935"/>
      <c r="D36" s="935"/>
      <c r="E36" s="935"/>
      <c r="F36" s="935"/>
      <c r="G36" s="935"/>
      <c r="H36" s="743">
        <f>SUM(H28:H35)</f>
        <v>1224403221</v>
      </c>
      <c r="I36" s="936">
        <f>SUM(I28:I35)</f>
        <v>306800000</v>
      </c>
    </row>
    <row r="38" spans="2:9" ht="12.75">
      <c r="B38" s="514" t="s">
        <v>1045</v>
      </c>
      <c r="I38" s="912"/>
    </row>
    <row r="39" ht="12.75">
      <c r="B39" s="514" t="s">
        <v>1044</v>
      </c>
    </row>
  </sheetData>
  <sheetProtection/>
  <mergeCells count="22">
    <mergeCell ref="B22:I22"/>
    <mergeCell ref="B23:I23"/>
    <mergeCell ref="E31:G31"/>
    <mergeCell ref="B31:C31"/>
    <mergeCell ref="E32:G32"/>
    <mergeCell ref="B32:C32"/>
    <mergeCell ref="B24:I24"/>
    <mergeCell ref="B25:I25"/>
    <mergeCell ref="E27:G27"/>
    <mergeCell ref="E28:G28"/>
    <mergeCell ref="B28:C28"/>
    <mergeCell ref="B27:C27"/>
    <mergeCell ref="B35:C35"/>
    <mergeCell ref="E35:G35"/>
    <mergeCell ref="B29:C29"/>
    <mergeCell ref="B30:C30"/>
    <mergeCell ref="E29:G29"/>
    <mergeCell ref="E30:G30"/>
    <mergeCell ref="E33:G33"/>
    <mergeCell ref="E34:G34"/>
    <mergeCell ref="B33:C33"/>
    <mergeCell ref="B34:C34"/>
  </mergeCells>
  <printOptions/>
  <pageMargins left="0.7874015748031497" right="0.7874015748031497" top="0.7874015748031497" bottom="0.7874015748031497" header="0" footer="0"/>
  <pageSetup firstPageNumber="52" useFirstPageNumber="1" fitToHeight="1" fitToWidth="1" horizontalDpi="600" verticalDpi="600" orientation="portrait" paperSize="9" scale="73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3"/>
  <sheetViews>
    <sheetView zoomScalePageLayoutView="0" workbookViewId="0" topLeftCell="A1">
      <selection activeCell="A1" sqref="A1:IV16384"/>
    </sheetView>
  </sheetViews>
  <sheetFormatPr defaultColWidth="8.00390625" defaultRowHeight="12.75"/>
  <cols>
    <col min="1" max="1" width="8.421875" style="1285" customWidth="1"/>
    <col min="2" max="2" width="8.57421875" style="1196" customWidth="1"/>
    <col min="3" max="3" width="55.28125" style="1196" customWidth="1"/>
    <col min="4" max="4" width="11.421875" style="1196" hidden="1" customWidth="1"/>
    <col min="5" max="5" width="11.00390625" style="1196" customWidth="1"/>
    <col min="6" max="6" width="10.7109375" style="1196" customWidth="1"/>
    <col min="7" max="7" width="12.140625" style="1196" customWidth="1"/>
    <col min="8" max="8" width="12.00390625" style="1196" customWidth="1"/>
    <col min="9" max="9" width="9.7109375" style="1196" hidden="1" customWidth="1"/>
    <col min="10" max="10" width="8.00390625" style="1196" hidden="1" customWidth="1"/>
    <col min="11" max="11" width="8.00390625" style="1196" customWidth="1"/>
    <col min="12" max="12" width="8.7109375" style="1196" customWidth="1"/>
    <col min="13" max="16384" width="8.00390625" style="1196" customWidth="1"/>
  </cols>
  <sheetData>
    <row r="1" spans="1:8" s="1176" customFormat="1" ht="21" customHeight="1" thickBot="1">
      <c r="A1" s="987" t="s">
        <v>145</v>
      </c>
      <c r="E1" s="1177"/>
      <c r="H1" s="1311" t="s">
        <v>148</v>
      </c>
    </row>
    <row r="2" spans="1:5" s="1182" customFormat="1" ht="15.75">
      <c r="A2" s="1178" t="s">
        <v>109</v>
      </c>
      <c r="B2" s="1179"/>
      <c r="C2" s="1180" t="s">
        <v>245</v>
      </c>
      <c r="D2" s="1927"/>
      <c r="E2" s="1181" t="s">
        <v>110</v>
      </c>
    </row>
    <row r="3" spans="1:5" s="1182" customFormat="1" ht="16.5" thickBot="1">
      <c r="A3" s="1183" t="s">
        <v>111</v>
      </c>
      <c r="B3" s="1184"/>
      <c r="C3" s="1185" t="s">
        <v>702</v>
      </c>
      <c r="D3" s="1943"/>
      <c r="E3" s="1312" t="s">
        <v>110</v>
      </c>
    </row>
    <row r="4" s="1187" customFormat="1" ht="21" customHeight="1" thickBot="1">
      <c r="E4" s="1188" t="s">
        <v>113</v>
      </c>
    </row>
    <row r="5" spans="1:12" ht="51.75" thickBot="1">
      <c r="A5" s="1189" t="s">
        <v>114</v>
      </c>
      <c r="B5" s="1190" t="s">
        <v>115</v>
      </c>
      <c r="C5" s="1191" t="s">
        <v>116</v>
      </c>
      <c r="D5" s="1192" t="s">
        <v>429</v>
      </c>
      <c r="E5" s="1192" t="s">
        <v>933</v>
      </c>
      <c r="F5" s="1289" t="s">
        <v>1049</v>
      </c>
      <c r="G5" s="1289" t="s">
        <v>564</v>
      </c>
      <c r="H5" s="1288" t="s">
        <v>646</v>
      </c>
      <c r="I5" s="1289" t="s">
        <v>427</v>
      </c>
      <c r="J5" s="1601" t="s">
        <v>149</v>
      </c>
      <c r="K5" s="1189" t="s">
        <v>47</v>
      </c>
      <c r="L5" s="1195" t="s">
        <v>48</v>
      </c>
    </row>
    <row r="6" spans="1:12" ht="16.5" thickBot="1">
      <c r="A6" s="1313" t="s">
        <v>117</v>
      </c>
      <c r="B6" s="1314"/>
      <c r="C6" s="1315"/>
      <c r="D6" s="1890"/>
      <c r="E6" s="1316"/>
      <c r="F6" s="1317"/>
      <c r="G6" s="1317"/>
      <c r="H6" s="1318"/>
      <c r="I6" s="1317"/>
      <c r="J6" s="1317"/>
      <c r="K6" s="1202"/>
      <c r="L6" s="1201"/>
    </row>
    <row r="7" spans="1:12" s="1208" customFormat="1" ht="16.5" thickBot="1">
      <c r="A7" s="1203">
        <v>1</v>
      </c>
      <c r="B7" s="1204">
        <v>2</v>
      </c>
      <c r="C7" s="1204">
        <v>3</v>
      </c>
      <c r="D7" s="1891"/>
      <c r="E7" s="1205">
        <v>4</v>
      </c>
      <c r="F7" s="1207"/>
      <c r="G7" s="1207"/>
      <c r="H7" s="1206"/>
      <c r="I7" s="1207"/>
      <c r="J7" s="1207"/>
      <c r="K7" s="1207"/>
      <c r="L7" s="1206"/>
    </row>
    <row r="8" spans="1:12" s="1324" customFormat="1" ht="15.75">
      <c r="A8" s="1319"/>
      <c r="B8" s="1320"/>
      <c r="C8" s="1320" t="s">
        <v>150</v>
      </c>
      <c r="D8" s="1320"/>
      <c r="E8" s="1321"/>
      <c r="F8" s="1322"/>
      <c r="G8" s="1322"/>
      <c r="H8" s="1323"/>
      <c r="I8" s="1322"/>
      <c r="J8" s="2078"/>
      <c r="K8" s="2069"/>
      <c r="L8" s="1323"/>
    </row>
    <row r="9" spans="1:12" s="1294" customFormat="1" ht="12.75">
      <c r="A9" s="1214">
        <v>1</v>
      </c>
      <c r="B9" s="1215"/>
      <c r="C9" s="1046" t="s">
        <v>649</v>
      </c>
      <c r="D9" s="1929"/>
      <c r="E9" s="1216"/>
      <c r="F9" s="1325"/>
      <c r="G9" s="1325"/>
      <c r="H9" s="1326"/>
      <c r="I9" s="1325"/>
      <c r="J9" s="1326"/>
      <c r="K9" s="2070"/>
      <c r="L9" s="1326"/>
    </row>
    <row r="10" spans="1:12" ht="12.75">
      <c r="A10" s="1214"/>
      <c r="B10" s="1215">
        <v>1</v>
      </c>
      <c r="C10" s="1040" t="s">
        <v>686</v>
      </c>
      <c r="D10" s="1930"/>
      <c r="E10" s="1216"/>
      <c r="F10" s="1222"/>
      <c r="G10" s="1222"/>
      <c r="H10" s="1221">
        <f>SUM(F10:G10)</f>
        <v>0</v>
      </c>
      <c r="I10" s="1222">
        <f>I11</f>
        <v>0</v>
      </c>
      <c r="J10" s="1221"/>
      <c r="K10" s="1588"/>
      <c r="L10" s="1221"/>
    </row>
    <row r="11" spans="1:12" ht="12.75" hidden="1">
      <c r="A11" s="1214"/>
      <c r="B11" s="1215"/>
      <c r="C11" s="1046" t="s">
        <v>151</v>
      </c>
      <c r="D11" s="1929"/>
      <c r="E11" s="1216"/>
      <c r="F11" s="1222"/>
      <c r="G11" s="1222"/>
      <c r="H11" s="1221"/>
      <c r="I11" s="1222"/>
      <c r="J11" s="1221"/>
      <c r="K11" s="1588"/>
      <c r="L11" s="1221"/>
    </row>
    <row r="12" spans="1:12" ht="12.75">
      <c r="A12" s="1214"/>
      <c r="B12" s="1215">
        <v>2</v>
      </c>
      <c r="C12" s="1040" t="s">
        <v>687</v>
      </c>
      <c r="D12" s="1930"/>
      <c r="E12" s="1216">
        <f>E14</f>
        <v>1417</v>
      </c>
      <c r="F12" s="1222">
        <f>F13+F14</f>
        <v>1417</v>
      </c>
      <c r="G12" s="1222">
        <f>G13+G14</f>
        <v>250</v>
      </c>
      <c r="H12" s="1221">
        <f aca="true" t="shared" si="0" ref="H12:H23">SUM(F12:G12)</f>
        <v>1667</v>
      </c>
      <c r="I12" s="1222">
        <f>SUM(I13:I14)</f>
        <v>0</v>
      </c>
      <c r="J12" s="1221"/>
      <c r="K12" s="1588"/>
      <c r="L12" s="1221"/>
    </row>
    <row r="13" spans="1:12" ht="12.75">
      <c r="A13" s="1214"/>
      <c r="B13" s="1215"/>
      <c r="C13" s="1040" t="s">
        <v>152</v>
      </c>
      <c r="D13" s="1930"/>
      <c r="E13" s="1216"/>
      <c r="F13" s="1222"/>
      <c r="G13" s="1222">
        <v>250</v>
      </c>
      <c r="H13" s="1221">
        <f t="shared" si="0"/>
        <v>250</v>
      </c>
      <c r="I13" s="1222"/>
      <c r="J13" s="1221"/>
      <c r="K13" s="1588"/>
      <c r="L13" s="1221"/>
    </row>
    <row r="14" spans="1:12" ht="12.75">
      <c r="A14" s="1214"/>
      <c r="B14" s="1215"/>
      <c r="C14" s="1040" t="s">
        <v>151</v>
      </c>
      <c r="D14" s="1930"/>
      <c r="E14" s="1216">
        <v>1417</v>
      </c>
      <c r="F14" s="1222">
        <v>1417</v>
      </c>
      <c r="G14" s="1222"/>
      <c r="H14" s="1221">
        <f t="shared" si="0"/>
        <v>1417</v>
      </c>
      <c r="I14" s="1222"/>
      <c r="J14" s="1221"/>
      <c r="K14" s="1588"/>
      <c r="L14" s="1221"/>
    </row>
    <row r="15" spans="1:12" ht="12.75">
      <c r="A15" s="1214"/>
      <c r="B15" s="1215">
        <v>3</v>
      </c>
      <c r="C15" s="1040" t="s">
        <v>653</v>
      </c>
      <c r="D15" s="1930"/>
      <c r="E15" s="1216">
        <f>E17</f>
        <v>383</v>
      </c>
      <c r="F15" s="1222">
        <f>F16+F17</f>
        <v>383</v>
      </c>
      <c r="G15" s="1222">
        <f>G16+G17</f>
        <v>0</v>
      </c>
      <c r="H15" s="1221">
        <f t="shared" si="0"/>
        <v>383</v>
      </c>
      <c r="I15" s="1222">
        <f>SUM(I16:I17)</f>
        <v>0</v>
      </c>
      <c r="J15" s="1221"/>
      <c r="K15" s="1588"/>
      <c r="L15" s="1221"/>
    </row>
    <row r="16" spans="1:12" ht="12.75" hidden="1">
      <c r="A16" s="1214"/>
      <c r="B16" s="1215"/>
      <c r="C16" s="1040" t="s">
        <v>152</v>
      </c>
      <c r="D16" s="1930"/>
      <c r="E16" s="1216"/>
      <c r="F16" s="1222"/>
      <c r="G16" s="1222"/>
      <c r="H16" s="1221">
        <f t="shared" si="0"/>
        <v>0</v>
      </c>
      <c r="I16" s="1222"/>
      <c r="J16" s="1221"/>
      <c r="K16" s="1588"/>
      <c r="L16" s="1221"/>
    </row>
    <row r="17" spans="1:12" ht="12.75">
      <c r="A17" s="1214"/>
      <c r="B17" s="1215"/>
      <c r="C17" s="1040" t="s">
        <v>151</v>
      </c>
      <c r="D17" s="1929"/>
      <c r="E17" s="1216">
        <v>383</v>
      </c>
      <c r="F17" s="1222">
        <v>383</v>
      </c>
      <c r="G17" s="1222"/>
      <c r="H17" s="1221">
        <f t="shared" si="0"/>
        <v>383</v>
      </c>
      <c r="I17" s="1222"/>
      <c r="J17" s="1221"/>
      <c r="K17" s="1588"/>
      <c r="L17" s="1221"/>
    </row>
    <row r="18" spans="1:12" ht="12.75">
      <c r="A18" s="1214"/>
      <c r="B18" s="1215">
        <v>4</v>
      </c>
      <c r="C18" s="1040" t="s">
        <v>655</v>
      </c>
      <c r="D18" s="1930"/>
      <c r="E18" s="1216"/>
      <c r="F18" s="1222"/>
      <c r="G18" s="1222"/>
      <c r="H18" s="1221">
        <f t="shared" si="0"/>
        <v>0</v>
      </c>
      <c r="I18" s="1222"/>
      <c r="J18" s="1221"/>
      <c r="K18" s="1588"/>
      <c r="L18" s="1221"/>
    </row>
    <row r="19" spans="1:12" ht="12.75">
      <c r="A19" s="1214"/>
      <c r="B19" s="1215">
        <v>5</v>
      </c>
      <c r="C19" s="1040" t="s">
        <v>683</v>
      </c>
      <c r="D19" s="1930"/>
      <c r="E19" s="1216"/>
      <c r="F19" s="1222">
        <f>F20</f>
        <v>0</v>
      </c>
      <c r="G19" s="1222">
        <f>G20</f>
        <v>0</v>
      </c>
      <c r="H19" s="1221">
        <f t="shared" si="0"/>
        <v>0</v>
      </c>
      <c r="I19" s="1222">
        <f>I20</f>
        <v>0</v>
      </c>
      <c r="J19" s="1221"/>
      <c r="K19" s="1588"/>
      <c r="L19" s="1221"/>
    </row>
    <row r="20" spans="1:12" ht="12.75" hidden="1">
      <c r="A20" s="1214"/>
      <c r="B20" s="1215"/>
      <c r="C20" s="1040" t="s">
        <v>160</v>
      </c>
      <c r="D20" s="1930"/>
      <c r="E20" s="1216"/>
      <c r="F20" s="1222"/>
      <c r="G20" s="1222"/>
      <c r="H20" s="1221">
        <f t="shared" si="0"/>
        <v>0</v>
      </c>
      <c r="I20" s="1222"/>
      <c r="J20" s="1221"/>
      <c r="K20" s="1588"/>
      <c r="L20" s="1221"/>
    </row>
    <row r="21" spans="1:12" ht="12.75">
      <c r="A21" s="1214"/>
      <c r="B21" s="1215"/>
      <c r="C21" s="1046" t="s">
        <v>658</v>
      </c>
      <c r="D21" s="1929"/>
      <c r="E21" s="2017">
        <f>E10+E12+E15+E18+E19</f>
        <v>1800</v>
      </c>
      <c r="F21" s="1222">
        <f>F10+F12+F15+F18+F19</f>
        <v>1800</v>
      </c>
      <c r="G21" s="1222">
        <f>G10+G12+G15+G18+G19</f>
        <v>250</v>
      </c>
      <c r="H21" s="1221">
        <f t="shared" si="0"/>
        <v>2050</v>
      </c>
      <c r="I21" s="1222">
        <f>I10+I12+I15+I18+I19</f>
        <v>0</v>
      </c>
      <c r="J21" s="1221"/>
      <c r="K21" s="1588"/>
      <c r="L21" s="1221"/>
    </row>
    <row r="22" spans="1:12" s="1294" customFormat="1" ht="13.5" thickBot="1">
      <c r="A22" s="1224"/>
      <c r="B22" s="1225">
        <v>6</v>
      </c>
      <c r="C22" s="1073" t="s">
        <v>660</v>
      </c>
      <c r="D22" s="1931"/>
      <c r="E22" s="1327"/>
      <c r="F22" s="1328"/>
      <c r="G22" s="1328"/>
      <c r="H22" s="1329">
        <f t="shared" si="0"/>
        <v>0</v>
      </c>
      <c r="I22" s="1328"/>
      <c r="J22" s="1329"/>
      <c r="K22" s="2071"/>
      <c r="L22" s="1329"/>
    </row>
    <row r="23" spans="1:12" s="1276" customFormat="1" ht="15.75" thickBot="1">
      <c r="A23" s="1228"/>
      <c r="B23" s="1229"/>
      <c r="C23" s="1057" t="s">
        <v>119</v>
      </c>
      <c r="D23" s="1944"/>
      <c r="E23" s="1330">
        <f>+E21+E22</f>
        <v>1800</v>
      </c>
      <c r="F23" s="1383">
        <f>+F21+F22</f>
        <v>1800</v>
      </c>
      <c r="G23" s="1383">
        <f>+G21+G22</f>
        <v>250</v>
      </c>
      <c r="H23" s="1583">
        <f t="shared" si="0"/>
        <v>2050</v>
      </c>
      <c r="I23" s="1333">
        <f>+I21+I22</f>
        <v>0</v>
      </c>
      <c r="J23" s="2067"/>
      <c r="K23" s="1655">
        <f>+K21+K22</f>
        <v>0</v>
      </c>
      <c r="L23" s="1330">
        <f>+L21+L22</f>
        <v>0</v>
      </c>
    </row>
    <row r="24" spans="1:12" s="1276" customFormat="1" ht="15">
      <c r="A24" s="1233">
        <v>3</v>
      </c>
      <c r="B24" s="1234"/>
      <c r="C24" s="1235" t="s">
        <v>154</v>
      </c>
      <c r="D24" s="1932"/>
      <c r="E24" s="1334"/>
      <c r="F24" s="1335"/>
      <c r="G24" s="1336"/>
      <c r="H24" s="1337"/>
      <c r="I24" s="1335"/>
      <c r="J24" s="1239"/>
      <c r="K24" s="2072"/>
      <c r="L24" s="1342"/>
    </row>
    <row r="25" spans="1:12" s="1276" customFormat="1" ht="15">
      <c r="A25" s="1214"/>
      <c r="B25" s="1215">
        <v>2</v>
      </c>
      <c r="C25" s="1040" t="s">
        <v>681</v>
      </c>
      <c r="D25" s="1930"/>
      <c r="E25" s="1296">
        <f>SUM(E26:E30)</f>
        <v>0</v>
      </c>
      <c r="F25" s="1242">
        <f>SUM(F26:F30)</f>
        <v>0</v>
      </c>
      <c r="G25" s="1242">
        <f>SUM(G26:G30)</f>
        <v>0</v>
      </c>
      <c r="H25" s="1305">
        <f aca="true" t="shared" si="1" ref="H25:H30">SUM(F25:G25)</f>
        <v>0</v>
      </c>
      <c r="I25" s="1241">
        <f>SUM(I26:I29)</f>
        <v>0</v>
      </c>
      <c r="J25" s="1553" t="e">
        <f>I25/H25</f>
        <v>#DIV/0!</v>
      </c>
      <c r="K25" s="2073"/>
      <c r="L25" s="1344"/>
    </row>
    <row r="26" spans="1:12" s="1276" customFormat="1" ht="15" hidden="1">
      <c r="A26" s="1214"/>
      <c r="B26" s="1215"/>
      <c r="C26" s="1338"/>
      <c r="D26" s="1945"/>
      <c r="E26" s="1296"/>
      <c r="F26" s="1296"/>
      <c r="G26" s="1242"/>
      <c r="H26" s="1305">
        <f t="shared" si="1"/>
        <v>0</v>
      </c>
      <c r="I26" s="1241"/>
      <c r="J26" s="1553" t="e">
        <f>I26/H26</f>
        <v>#DIV/0!</v>
      </c>
      <c r="K26" s="2073"/>
      <c r="L26" s="1344"/>
    </row>
    <row r="27" spans="1:12" s="1276" customFormat="1" ht="15" hidden="1">
      <c r="A27" s="1214"/>
      <c r="B27" s="1215"/>
      <c r="C27" s="1338"/>
      <c r="D27" s="1945"/>
      <c r="E27" s="1296"/>
      <c r="F27" s="1296"/>
      <c r="G27" s="1242"/>
      <c r="H27" s="1305">
        <f t="shared" si="1"/>
        <v>0</v>
      </c>
      <c r="I27" s="1241"/>
      <c r="J27" s="1553" t="e">
        <f>I27/H27</f>
        <v>#DIV/0!</v>
      </c>
      <c r="K27" s="2073"/>
      <c r="L27" s="1344"/>
    </row>
    <row r="28" spans="1:12" s="1276" customFormat="1" ht="15" hidden="1">
      <c r="A28" s="1214"/>
      <c r="B28" s="1215"/>
      <c r="C28" s="1338"/>
      <c r="D28" s="1945"/>
      <c r="E28" s="1296"/>
      <c r="F28" s="1296"/>
      <c r="G28" s="1242"/>
      <c r="H28" s="1305">
        <f t="shared" si="1"/>
        <v>0</v>
      </c>
      <c r="I28" s="1255"/>
      <c r="J28" s="2105"/>
      <c r="K28" s="2073"/>
      <c r="L28" s="1344"/>
    </row>
    <row r="29" spans="1:12" s="1276" customFormat="1" ht="15" hidden="1">
      <c r="A29" s="1214"/>
      <c r="B29" s="1215"/>
      <c r="C29" s="1338" t="s">
        <v>151</v>
      </c>
      <c r="D29" s="1945"/>
      <c r="E29" s="1296"/>
      <c r="F29" s="1296"/>
      <c r="G29" s="1242"/>
      <c r="H29" s="1305">
        <f t="shared" si="1"/>
        <v>0</v>
      </c>
      <c r="I29" s="1241"/>
      <c r="J29" s="1553" t="e">
        <f>I29/H29</f>
        <v>#DIV/0!</v>
      </c>
      <c r="K29" s="2073"/>
      <c r="L29" s="1344"/>
    </row>
    <row r="30" spans="1:12" s="1276" customFormat="1" ht="15" hidden="1">
      <c r="A30" s="1214"/>
      <c r="B30" s="1215"/>
      <c r="C30" s="1338"/>
      <c r="D30" s="1945"/>
      <c r="E30" s="1296"/>
      <c r="F30" s="1836"/>
      <c r="G30" s="1242"/>
      <c r="H30" s="1305">
        <f t="shared" si="1"/>
        <v>0</v>
      </c>
      <c r="I30" s="1255"/>
      <c r="J30" s="2105"/>
      <c r="K30" s="2074"/>
      <c r="L30" s="1347"/>
    </row>
    <row r="31" spans="1:12" s="1276" customFormat="1" ht="15.75" thickBot="1">
      <c r="A31" s="1248"/>
      <c r="B31" s="1249"/>
      <c r="C31" s="1339" t="s">
        <v>568</v>
      </c>
      <c r="D31" s="1946"/>
      <c r="E31" s="1340"/>
      <c r="F31" s="1255"/>
      <c r="G31" s="1254"/>
      <c r="H31" s="1341"/>
      <c r="I31" s="1255"/>
      <c r="J31" s="1256"/>
      <c r="K31" s="2074"/>
      <c r="L31" s="1347"/>
    </row>
    <row r="32" spans="1:12" s="1276" customFormat="1" ht="15.75" thickBot="1">
      <c r="A32" s="1228"/>
      <c r="B32" s="1229"/>
      <c r="C32" s="1057" t="s">
        <v>154</v>
      </c>
      <c r="D32" s="1058">
        <f>D25+D31</f>
        <v>0</v>
      </c>
      <c r="E32" s="1058">
        <f>E25+E31</f>
        <v>0</v>
      </c>
      <c r="F32" s="1058">
        <f>F25</f>
        <v>0</v>
      </c>
      <c r="G32" s="1230">
        <f>G25</f>
        <v>0</v>
      </c>
      <c r="H32" s="1304">
        <f>SUM(F32:G32)</f>
        <v>0</v>
      </c>
      <c r="I32" s="1231">
        <f>+I25</f>
        <v>0</v>
      </c>
      <c r="J32" s="1457" t="e">
        <f>I32/H32</f>
        <v>#DIV/0!</v>
      </c>
      <c r="K32" s="1304">
        <f>K25+K31</f>
        <v>0</v>
      </c>
      <c r="L32" s="1058">
        <f>L25+L31</f>
        <v>0</v>
      </c>
    </row>
    <row r="33" spans="1:12" s="1276" customFormat="1" ht="15">
      <c r="A33" s="1233">
        <v>4</v>
      </c>
      <c r="B33" s="1234"/>
      <c r="C33" s="1235" t="s">
        <v>714</v>
      </c>
      <c r="D33" s="1932"/>
      <c r="E33" s="1334"/>
      <c r="F33" s="1335"/>
      <c r="G33" s="1335"/>
      <c r="H33" s="1342"/>
      <c r="I33" s="1335"/>
      <c r="J33" s="1239"/>
      <c r="K33" s="2072"/>
      <c r="L33" s="1342"/>
    </row>
    <row r="34" spans="1:12" s="1276" customFormat="1" ht="15">
      <c r="A34" s="1214"/>
      <c r="B34" s="1215">
        <v>1</v>
      </c>
      <c r="C34" s="1040" t="s">
        <v>716</v>
      </c>
      <c r="D34" s="1930"/>
      <c r="E34" s="1216"/>
      <c r="F34" s="1343"/>
      <c r="G34" s="1343"/>
      <c r="H34" s="1344">
        <f aca="true" t="shared" si="2" ref="H34:H39">SUM(F34:G34)</f>
        <v>0</v>
      </c>
      <c r="I34" s="1343">
        <f>I35</f>
        <v>0</v>
      </c>
      <c r="J34" s="1223"/>
      <c r="K34" s="2073"/>
      <c r="L34" s="1344"/>
    </row>
    <row r="35" spans="1:12" s="1276" customFormat="1" ht="15" hidden="1">
      <c r="A35" s="1214"/>
      <c r="B35" s="1215"/>
      <c r="C35" s="1046"/>
      <c r="D35" s="1929"/>
      <c r="E35" s="1216"/>
      <c r="F35" s="1343"/>
      <c r="G35" s="1343"/>
      <c r="H35" s="1344">
        <f t="shared" si="2"/>
        <v>0</v>
      </c>
      <c r="I35" s="1343"/>
      <c r="J35" s="1223"/>
      <c r="K35" s="2073"/>
      <c r="L35" s="1344"/>
    </row>
    <row r="36" spans="1:12" s="1276" customFormat="1" ht="15">
      <c r="A36" s="1214"/>
      <c r="B36" s="1215">
        <v>2</v>
      </c>
      <c r="C36" s="1040" t="s">
        <v>122</v>
      </c>
      <c r="D36" s="1930"/>
      <c r="E36" s="1216"/>
      <c r="F36" s="1343"/>
      <c r="G36" s="1343"/>
      <c r="H36" s="1344">
        <f t="shared" si="2"/>
        <v>0</v>
      </c>
      <c r="I36" s="1343"/>
      <c r="J36" s="1223"/>
      <c r="K36" s="2073"/>
      <c r="L36" s="1344"/>
    </row>
    <row r="37" spans="1:12" s="1276" customFormat="1" ht="15">
      <c r="A37" s="1214"/>
      <c r="B37" s="1215">
        <v>3</v>
      </c>
      <c r="C37" s="1040" t="s">
        <v>730</v>
      </c>
      <c r="D37" s="1930"/>
      <c r="E37" s="1216"/>
      <c r="F37" s="1343"/>
      <c r="G37" s="1343"/>
      <c r="H37" s="1344">
        <f t="shared" si="2"/>
        <v>0</v>
      </c>
      <c r="I37" s="1343"/>
      <c r="J37" s="1223"/>
      <c r="K37" s="2073"/>
      <c r="L37" s="1344"/>
    </row>
    <row r="38" spans="1:12" s="1276" customFormat="1" ht="15.75" thickBot="1">
      <c r="A38" s="1224"/>
      <c r="B38" s="1225"/>
      <c r="C38" s="1262" t="s">
        <v>735</v>
      </c>
      <c r="D38" s="1934"/>
      <c r="E38" s="1345">
        <f>SUM(E37:E37)</f>
        <v>0</v>
      </c>
      <c r="F38" s="1346">
        <f>SUM(F37:F37)</f>
        <v>0</v>
      </c>
      <c r="G38" s="1346">
        <f>SUM(G37:G37)</f>
        <v>0</v>
      </c>
      <c r="H38" s="1347">
        <f t="shared" si="2"/>
        <v>0</v>
      </c>
      <c r="I38" s="1346">
        <f>SUM(I37:I37)</f>
        <v>0</v>
      </c>
      <c r="J38" s="1227"/>
      <c r="K38" s="2068">
        <f>SUM(K37:K37)</f>
        <v>0</v>
      </c>
      <c r="L38" s="1345">
        <f>SUM(L37:L37)</f>
        <v>0</v>
      </c>
    </row>
    <row r="39" spans="1:12" s="1276" customFormat="1" ht="15.75" thickBot="1">
      <c r="A39" s="1228"/>
      <c r="B39" s="1229"/>
      <c r="C39" s="1057" t="s">
        <v>714</v>
      </c>
      <c r="D39" s="1944"/>
      <c r="E39" s="1330">
        <f>E34+E36+E38</f>
        <v>0</v>
      </c>
      <c r="F39" s="1331">
        <f>F34+F36+F38</f>
        <v>0</v>
      </c>
      <c r="G39" s="1331">
        <f>G34+G36+G38</f>
        <v>0</v>
      </c>
      <c r="H39" s="1332">
        <f t="shared" si="2"/>
        <v>0</v>
      </c>
      <c r="I39" s="1333">
        <f>I34+I36+I38</f>
        <v>0</v>
      </c>
      <c r="J39" s="2067"/>
      <c r="K39" s="1655">
        <f>K34+K36+K38</f>
        <v>0</v>
      </c>
      <c r="L39" s="1330">
        <f>L34+L36+L38</f>
        <v>0</v>
      </c>
    </row>
    <row r="40" spans="1:12" s="1276" customFormat="1" ht="22.5" customHeight="1" hidden="1">
      <c r="A40" s="1348"/>
      <c r="B40" s="1349"/>
      <c r="C40" s="1350"/>
      <c r="D40" s="1350"/>
      <c r="E40" s="1351"/>
      <c r="F40" s="1352"/>
      <c r="G40" s="1352"/>
      <c r="H40" s="1353"/>
      <c r="I40" s="1354"/>
      <c r="J40" s="1256"/>
      <c r="K40" s="2072"/>
      <c r="L40" s="1342"/>
    </row>
    <row r="41" spans="1:12" s="1276" customFormat="1" ht="30.75" customHeight="1" hidden="1">
      <c r="A41" s="1355"/>
      <c r="B41" s="1356"/>
      <c r="C41" s="1357"/>
      <c r="D41" s="1357"/>
      <c r="E41" s="1358"/>
      <c r="F41" s="1335"/>
      <c r="G41" s="1335"/>
      <c r="H41" s="1342"/>
      <c r="I41" s="1335"/>
      <c r="J41" s="1239"/>
      <c r="K41" s="2073"/>
      <c r="L41" s="1344"/>
    </row>
    <row r="42" spans="1:12" s="1276" customFormat="1" ht="15.75">
      <c r="A42" s="1359"/>
      <c r="B42" s="1360"/>
      <c r="C42" s="1361" t="s">
        <v>156</v>
      </c>
      <c r="D42" s="1928"/>
      <c r="E42" s="1362"/>
      <c r="F42" s="1343"/>
      <c r="G42" s="1343"/>
      <c r="H42" s="1344"/>
      <c r="I42" s="1343"/>
      <c r="J42" s="1223"/>
      <c r="K42" s="2073"/>
      <c r="L42" s="1344"/>
    </row>
    <row r="43" spans="1:12" s="1276" customFormat="1" ht="15" hidden="1">
      <c r="A43" s="1359"/>
      <c r="B43" s="1360"/>
      <c r="C43" s="1338" t="s">
        <v>78</v>
      </c>
      <c r="D43" s="1945"/>
      <c r="E43" s="1296">
        <f>E26</f>
        <v>0</v>
      </c>
      <c r="F43" s="1296">
        <f>F26+F34</f>
        <v>0</v>
      </c>
      <c r="G43" s="1242">
        <f>G26+G34</f>
        <v>0</v>
      </c>
      <c r="H43" s="1305">
        <f aca="true" t="shared" si="3" ref="H43:H49">SUM(F43:G43)</f>
        <v>0</v>
      </c>
      <c r="I43" s="1241">
        <f>I26</f>
        <v>0</v>
      </c>
      <c r="J43" s="1223" t="e">
        <f>I43/H43</f>
        <v>#DIV/0!</v>
      </c>
      <c r="K43" s="2073"/>
      <c r="L43" s="1344"/>
    </row>
    <row r="44" spans="1:12" s="1276" customFormat="1" ht="15" hidden="1">
      <c r="A44" s="1359"/>
      <c r="B44" s="1360"/>
      <c r="C44" s="1338"/>
      <c r="D44" s="1945"/>
      <c r="E44" s="1296">
        <f>E27</f>
        <v>0</v>
      </c>
      <c r="F44" s="1296">
        <f>F27</f>
        <v>0</v>
      </c>
      <c r="G44" s="1242">
        <f>G27</f>
        <v>0</v>
      </c>
      <c r="H44" s="1305">
        <f t="shared" si="3"/>
        <v>0</v>
      </c>
      <c r="I44" s="1241">
        <f>I27</f>
        <v>0</v>
      </c>
      <c r="J44" s="1223" t="e">
        <f>I44/H44</f>
        <v>#DIV/0!</v>
      </c>
      <c r="K44" s="2073"/>
      <c r="L44" s="1344"/>
    </row>
    <row r="45" spans="1:12" s="1276" customFormat="1" ht="15" hidden="1">
      <c r="A45" s="1359"/>
      <c r="B45" s="1360"/>
      <c r="C45" s="1338" t="s">
        <v>181</v>
      </c>
      <c r="D45" s="1930"/>
      <c r="E45" s="1047">
        <f>E30</f>
        <v>0</v>
      </c>
      <c r="F45" s="1242">
        <f>F30</f>
        <v>0</v>
      </c>
      <c r="G45" s="1242">
        <f>G30</f>
        <v>0</v>
      </c>
      <c r="H45" s="1363">
        <f t="shared" si="3"/>
        <v>0</v>
      </c>
      <c r="I45" s="1241"/>
      <c r="J45" s="1223"/>
      <c r="K45" s="2073"/>
      <c r="L45" s="1344"/>
    </row>
    <row r="46" spans="1:12" s="1276" customFormat="1" ht="15" hidden="1">
      <c r="A46" s="1359"/>
      <c r="B46" s="1360"/>
      <c r="C46" s="1040" t="s">
        <v>160</v>
      </c>
      <c r="D46" s="1930"/>
      <c r="E46" s="1047"/>
      <c r="F46" s="1242"/>
      <c r="G46" s="1242">
        <f>G20</f>
        <v>0</v>
      </c>
      <c r="H46" s="1363">
        <f t="shared" si="3"/>
        <v>0</v>
      </c>
      <c r="I46" s="1241"/>
      <c r="J46" s="1223"/>
      <c r="K46" s="2073"/>
      <c r="L46" s="1344"/>
    </row>
    <row r="47" spans="1:12" s="1276" customFormat="1" ht="15">
      <c r="A47" s="1359"/>
      <c r="B47" s="1360"/>
      <c r="C47" s="1040" t="s">
        <v>152</v>
      </c>
      <c r="D47" s="1947"/>
      <c r="E47" s="1216"/>
      <c r="F47" s="1242">
        <f>F20+F13+F16</f>
        <v>0</v>
      </c>
      <c r="G47" s="1242">
        <f>G13+G16</f>
        <v>250</v>
      </c>
      <c r="H47" s="1363">
        <f t="shared" si="3"/>
        <v>250</v>
      </c>
      <c r="I47" s="1241">
        <f>I20</f>
        <v>0</v>
      </c>
      <c r="J47" s="1223"/>
      <c r="K47" s="2073"/>
      <c r="L47" s="1344"/>
    </row>
    <row r="48" spans="1:12" s="1276" customFormat="1" ht="15.75" thickBot="1">
      <c r="A48" s="1365"/>
      <c r="B48" s="1366"/>
      <c r="C48" s="1338" t="s">
        <v>151</v>
      </c>
      <c r="D48" s="1251">
        <f>D29</f>
        <v>0</v>
      </c>
      <c r="E48" s="1251">
        <f>E29+E14+E17</f>
        <v>1800</v>
      </c>
      <c r="F48" s="1367">
        <f>F29+F14+F17</f>
        <v>1800</v>
      </c>
      <c r="G48" s="1367">
        <f>G29+G14+G17</f>
        <v>0</v>
      </c>
      <c r="H48" s="1368">
        <f t="shared" si="3"/>
        <v>1800</v>
      </c>
      <c r="I48" s="1255">
        <f>I14+I17+I29+I35</f>
        <v>0</v>
      </c>
      <c r="J48" s="2105">
        <f>I48/H48</f>
        <v>0</v>
      </c>
      <c r="K48" s="2074"/>
      <c r="L48" s="2006"/>
    </row>
    <row r="49" spans="1:12" s="1276" customFormat="1" ht="16.5" thickBot="1">
      <c r="A49" s="1290"/>
      <c r="B49" s="1370"/>
      <c r="C49" s="1118" t="s">
        <v>157</v>
      </c>
      <c r="D49" s="1371">
        <f>SUM(D43:D48)</f>
        <v>0</v>
      </c>
      <c r="E49" s="1371">
        <f>SUM(E43:E48)</f>
        <v>1800</v>
      </c>
      <c r="F49" s="1371">
        <f>SUM(F43:F48)</f>
        <v>1800</v>
      </c>
      <c r="G49" s="1372">
        <f>SUM(G43:G48)</f>
        <v>250</v>
      </c>
      <c r="H49" s="1371">
        <f t="shared" si="3"/>
        <v>2050</v>
      </c>
      <c r="I49" s="1372">
        <f>SUM(I43:I48)</f>
        <v>0</v>
      </c>
      <c r="J49" s="1457">
        <f>I49/H49</f>
        <v>0</v>
      </c>
      <c r="K49" s="1533">
        <f>SUM(K43:K48)</f>
        <v>0</v>
      </c>
      <c r="L49" s="1371">
        <f>SUM(L43:L48)</f>
        <v>0</v>
      </c>
    </row>
    <row r="50" spans="1:12" s="1324" customFormat="1" ht="16.5" thickBot="1">
      <c r="A50" s="1373"/>
      <c r="B50" s="1374"/>
      <c r="C50" s="1374" t="s">
        <v>130</v>
      </c>
      <c r="D50" s="1374"/>
      <c r="E50" s="1375"/>
      <c r="F50" s="1376"/>
      <c r="G50" s="1376"/>
      <c r="H50" s="1377"/>
      <c r="I50" s="1376"/>
      <c r="J50" s="1256"/>
      <c r="K50" s="2069"/>
      <c r="L50" s="1323"/>
    </row>
    <row r="51" spans="1:12" s="1294" customFormat="1" ht="16.5" hidden="1" thickBot="1">
      <c r="A51" s="1378"/>
      <c r="B51" s="1379"/>
      <c r="C51" s="1380" t="s">
        <v>158</v>
      </c>
      <c r="D51" s="1381">
        <f>SUM(D52:D54)</f>
        <v>0</v>
      </c>
      <c r="E51" s="1381">
        <f>SUM(E52:E54)</f>
        <v>0</v>
      </c>
      <c r="F51" s="1381">
        <f>SUM(F52:F54)</f>
        <v>0</v>
      </c>
      <c r="G51" s="1382">
        <f>SUM(G52:G54)</f>
        <v>0</v>
      </c>
      <c r="H51" s="1381">
        <f aca="true" t="shared" si="4" ref="H51:H70">SUM(F51:G51)</f>
        <v>0</v>
      </c>
      <c r="I51" s="1383">
        <f>SUM(I52:I54)</f>
        <v>0</v>
      </c>
      <c r="J51" s="1232" t="e">
        <f>I51/H51</f>
        <v>#DIV/0!</v>
      </c>
      <c r="K51" s="2070"/>
      <c r="L51" s="1326"/>
    </row>
    <row r="52" spans="1:12" ht="16.5" hidden="1" thickBot="1">
      <c r="A52" s="1384"/>
      <c r="B52" s="1385">
        <v>1</v>
      </c>
      <c r="C52" s="1301" t="s">
        <v>133</v>
      </c>
      <c r="D52" s="1950"/>
      <c r="E52" s="1296"/>
      <c r="F52" s="1386"/>
      <c r="G52" s="1387"/>
      <c r="H52" s="1388">
        <f t="shared" si="4"/>
        <v>0</v>
      </c>
      <c r="I52" s="1297"/>
      <c r="J52" s="1239"/>
      <c r="K52" s="1588"/>
      <c r="L52" s="1221"/>
    </row>
    <row r="53" spans="1:12" ht="16.5" hidden="1" thickBot="1">
      <c r="A53" s="1384"/>
      <c r="B53" s="1385">
        <v>2</v>
      </c>
      <c r="C53" s="1301" t="s">
        <v>134</v>
      </c>
      <c r="D53" s="1950"/>
      <c r="E53" s="1296"/>
      <c r="F53" s="1296"/>
      <c r="G53" s="1389"/>
      <c r="H53" s="1305">
        <f t="shared" si="4"/>
        <v>0</v>
      </c>
      <c r="I53" s="1222"/>
      <c r="J53" s="1223" t="e">
        <f>I53/H53</f>
        <v>#DIV/0!</v>
      </c>
      <c r="K53" s="1588"/>
      <c r="L53" s="1221"/>
    </row>
    <row r="54" spans="1:12" ht="16.5" hidden="1" thickBot="1">
      <c r="A54" s="1384"/>
      <c r="B54" s="1385">
        <v>3</v>
      </c>
      <c r="C54" s="1301" t="s">
        <v>580</v>
      </c>
      <c r="D54" s="1950"/>
      <c r="E54" s="1296"/>
      <c r="F54" s="1303"/>
      <c r="G54" s="1302"/>
      <c r="H54" s="1390">
        <f t="shared" si="4"/>
        <v>0</v>
      </c>
      <c r="I54" s="1202"/>
      <c r="J54" s="1227"/>
      <c r="K54" s="1588"/>
      <c r="L54" s="1221"/>
    </row>
    <row r="55" spans="1:12" ht="16.5" hidden="1" thickBot="1">
      <c r="A55" s="1378"/>
      <c r="B55" s="1379"/>
      <c r="C55" s="1380" t="s">
        <v>159</v>
      </c>
      <c r="D55" s="1949"/>
      <c r="E55" s="1381">
        <f>SUM(E56:E58)</f>
        <v>0</v>
      </c>
      <c r="F55" s="1382">
        <f>SUM(F56:F58)</f>
        <v>0</v>
      </c>
      <c r="G55" s="1391">
        <f>SUM(G56:G58)</f>
        <v>0</v>
      </c>
      <c r="H55" s="1392">
        <f t="shared" si="4"/>
        <v>0</v>
      </c>
      <c r="I55" s="1383">
        <f>SUM(I56:I58)</f>
        <v>0</v>
      </c>
      <c r="J55" s="1232" t="e">
        <f>I55/H55</f>
        <v>#DIV/0!</v>
      </c>
      <c r="K55" s="1588"/>
      <c r="L55" s="1221"/>
    </row>
    <row r="56" spans="1:12" ht="16.5" hidden="1" thickBot="1">
      <c r="A56" s="1384"/>
      <c r="B56" s="1385">
        <v>1</v>
      </c>
      <c r="C56" s="1301" t="s">
        <v>133</v>
      </c>
      <c r="D56" s="1950"/>
      <c r="E56" s="1296"/>
      <c r="F56" s="1386"/>
      <c r="G56" s="1393"/>
      <c r="H56" s="1388">
        <f t="shared" si="4"/>
        <v>0</v>
      </c>
      <c r="I56" s="1297"/>
      <c r="J56" s="1239"/>
      <c r="K56" s="1588"/>
      <c r="L56" s="1221"/>
    </row>
    <row r="57" spans="1:12" ht="16.5" hidden="1" thickBot="1">
      <c r="A57" s="1384"/>
      <c r="B57" s="1385">
        <v>2</v>
      </c>
      <c r="C57" s="1301" t="s">
        <v>134</v>
      </c>
      <c r="D57" s="1950"/>
      <c r="E57" s="1296"/>
      <c r="F57" s="1296"/>
      <c r="G57" s="1389"/>
      <c r="H57" s="1305">
        <f t="shared" si="4"/>
        <v>0</v>
      </c>
      <c r="I57" s="1222"/>
      <c r="J57" s="1223" t="e">
        <f>I57/H57</f>
        <v>#DIV/0!</v>
      </c>
      <c r="K57" s="1588"/>
      <c r="L57" s="1221"/>
    </row>
    <row r="58" spans="1:12" ht="16.5" hidden="1" thickBot="1">
      <c r="A58" s="1384"/>
      <c r="B58" s="1385">
        <v>3</v>
      </c>
      <c r="C58" s="1301" t="s">
        <v>580</v>
      </c>
      <c r="D58" s="1950"/>
      <c r="E58" s="1296"/>
      <c r="F58" s="1303"/>
      <c r="G58" s="1302"/>
      <c r="H58" s="1390">
        <f t="shared" si="4"/>
        <v>0</v>
      </c>
      <c r="I58" s="1202"/>
      <c r="J58" s="1227"/>
      <c r="K58" s="1968"/>
      <c r="L58" s="1201"/>
    </row>
    <row r="59" spans="1:12" ht="16.5" thickBot="1">
      <c r="A59" s="1378"/>
      <c r="B59" s="1379"/>
      <c r="C59" s="1380" t="s">
        <v>160</v>
      </c>
      <c r="D59" s="1381">
        <f>SUM(D60:D66)</f>
        <v>2000</v>
      </c>
      <c r="E59" s="1381">
        <f>SUM(E60:E66)</f>
        <v>4000</v>
      </c>
      <c r="F59" s="1381">
        <f>SUM(F60:F66)</f>
        <v>4000</v>
      </c>
      <c r="G59" s="1391">
        <f>SUM(G60:G66)</f>
        <v>0</v>
      </c>
      <c r="H59" s="1392">
        <f t="shared" si="4"/>
        <v>4000</v>
      </c>
      <c r="I59" s="1383">
        <f>SUM(I60:I66)</f>
        <v>0</v>
      </c>
      <c r="J59" s="1457">
        <f>I59/H59</f>
        <v>0</v>
      </c>
      <c r="K59" s="1392">
        <f>SUM(K60:K66)</f>
        <v>0</v>
      </c>
      <c r="L59" s="1381">
        <f>SUM(L60:L66)</f>
        <v>0</v>
      </c>
    </row>
    <row r="60" spans="1:12" ht="15.75">
      <c r="A60" s="1384"/>
      <c r="B60" s="1385">
        <v>1</v>
      </c>
      <c r="C60" s="1301" t="s">
        <v>678</v>
      </c>
      <c r="D60" s="1950"/>
      <c r="E60" s="1296"/>
      <c r="F60" s="1386"/>
      <c r="G60" s="1393"/>
      <c r="H60" s="1388">
        <f t="shared" si="4"/>
        <v>0</v>
      </c>
      <c r="I60" s="1297"/>
      <c r="J60" s="1513"/>
      <c r="K60" s="1597"/>
      <c r="L60" s="1591"/>
    </row>
    <row r="61" spans="1:12" ht="15.75">
      <c r="A61" s="1384"/>
      <c r="B61" s="1385">
        <v>2</v>
      </c>
      <c r="C61" s="1301" t="s">
        <v>680</v>
      </c>
      <c r="D61" s="1950">
        <v>2000</v>
      </c>
      <c r="E61" s="1296">
        <v>4000</v>
      </c>
      <c r="F61" s="1394">
        <v>4000</v>
      </c>
      <c r="G61" s="1389"/>
      <c r="H61" s="1395">
        <f t="shared" si="4"/>
        <v>4000</v>
      </c>
      <c r="I61" s="1222"/>
      <c r="J61" s="1553">
        <f>I61/H61</f>
        <v>0</v>
      </c>
      <c r="K61" s="1588"/>
      <c r="L61" s="1221"/>
    </row>
    <row r="62" spans="1:12" ht="15.75">
      <c r="A62" s="1384"/>
      <c r="B62" s="1385">
        <v>3</v>
      </c>
      <c r="C62" s="1301" t="s">
        <v>679</v>
      </c>
      <c r="D62" s="1950"/>
      <c r="E62" s="1296"/>
      <c r="F62" s="1394"/>
      <c r="G62" s="1389"/>
      <c r="H62" s="1395">
        <f t="shared" si="4"/>
        <v>0</v>
      </c>
      <c r="I62" s="1222"/>
      <c r="J62" s="1553"/>
      <c r="K62" s="1588"/>
      <c r="L62" s="1221"/>
    </row>
    <row r="63" spans="1:12" ht="15.75">
      <c r="A63" s="1384"/>
      <c r="B63" s="1385">
        <v>4</v>
      </c>
      <c r="C63" s="1301" t="s">
        <v>675</v>
      </c>
      <c r="D63" s="1950"/>
      <c r="E63" s="1296"/>
      <c r="F63" s="1394"/>
      <c r="G63" s="1389"/>
      <c r="H63" s="1395">
        <f t="shared" si="4"/>
        <v>0</v>
      </c>
      <c r="I63" s="1222"/>
      <c r="J63" s="1553"/>
      <c r="K63" s="1588"/>
      <c r="L63" s="1221"/>
    </row>
    <row r="64" spans="1:12" ht="15.75">
      <c r="A64" s="1384"/>
      <c r="B64" s="1385">
        <v>5</v>
      </c>
      <c r="C64" s="1301" t="s">
        <v>58</v>
      </c>
      <c r="D64" s="1950"/>
      <c r="E64" s="1296"/>
      <c r="F64" s="1394"/>
      <c r="G64" s="1389"/>
      <c r="H64" s="1395">
        <f t="shared" si="4"/>
        <v>0</v>
      </c>
      <c r="I64" s="1222"/>
      <c r="J64" s="1553"/>
      <c r="K64" s="1588"/>
      <c r="L64" s="1221"/>
    </row>
    <row r="65" spans="1:12" ht="15.75">
      <c r="A65" s="1384"/>
      <c r="B65" s="1385">
        <v>6</v>
      </c>
      <c r="C65" s="1301" t="s">
        <v>29</v>
      </c>
      <c r="D65" s="1950"/>
      <c r="E65" s="1296"/>
      <c r="F65" s="1394"/>
      <c r="G65" s="1394"/>
      <c r="H65" s="1389">
        <f t="shared" si="4"/>
        <v>0</v>
      </c>
      <c r="I65" s="1222"/>
      <c r="J65" s="1553"/>
      <c r="K65" s="1588"/>
      <c r="L65" s="1221"/>
    </row>
    <row r="66" spans="1:12" ht="16.5" thickBot="1">
      <c r="A66" s="1396"/>
      <c r="B66" s="1397">
        <v>7</v>
      </c>
      <c r="C66" s="1199" t="s">
        <v>60</v>
      </c>
      <c r="D66" s="1938"/>
      <c r="E66" s="1398"/>
      <c r="F66" s="1399"/>
      <c r="G66" s="1399"/>
      <c r="H66" s="1389">
        <f t="shared" si="4"/>
        <v>0</v>
      </c>
      <c r="I66" s="1400"/>
      <c r="J66" s="2105"/>
      <c r="K66" s="1968"/>
      <c r="L66" s="1201"/>
    </row>
    <row r="67" spans="1:12" ht="16.5" thickBot="1">
      <c r="A67" s="1378"/>
      <c r="B67" s="1379"/>
      <c r="C67" s="1380" t="s">
        <v>161</v>
      </c>
      <c r="D67" s="1381">
        <f>SUM(D68:D75)</f>
        <v>56676</v>
      </c>
      <c r="E67" s="1381">
        <f>SUM(E68:E75)</f>
        <v>37800</v>
      </c>
      <c r="F67" s="1381">
        <f>SUM(F68:F75)</f>
        <v>37800</v>
      </c>
      <c r="G67" s="1381">
        <f>SUM(G68:G75)</f>
        <v>0</v>
      </c>
      <c r="H67" s="1381">
        <f t="shared" si="4"/>
        <v>37800</v>
      </c>
      <c r="I67" s="1383">
        <f>SUM(I68:I75)</f>
        <v>0</v>
      </c>
      <c r="J67" s="1457">
        <f>I67/H67</f>
        <v>0</v>
      </c>
      <c r="K67" s="1392">
        <f>SUM(K68:K75)</f>
        <v>0</v>
      </c>
      <c r="L67" s="1381">
        <f>SUM(L68:L75)</f>
        <v>0</v>
      </c>
    </row>
    <row r="68" spans="1:12" ht="15.75">
      <c r="A68" s="1384"/>
      <c r="B68" s="1385">
        <v>1</v>
      </c>
      <c r="C68" s="1301" t="s">
        <v>678</v>
      </c>
      <c r="D68" s="1950">
        <v>54176</v>
      </c>
      <c r="E68" s="1296">
        <v>33000</v>
      </c>
      <c r="F68" s="1296">
        <v>33000</v>
      </c>
      <c r="G68" s="1296"/>
      <c r="H68" s="1296">
        <f t="shared" si="4"/>
        <v>33000</v>
      </c>
      <c r="I68" s="1297"/>
      <c r="J68" s="1513">
        <f>I68/H68</f>
        <v>0</v>
      </c>
      <c r="K68" s="1597"/>
      <c r="L68" s="1591"/>
    </row>
    <row r="69" spans="1:12" ht="15.75">
      <c r="A69" s="1384"/>
      <c r="B69" s="1385">
        <v>2</v>
      </c>
      <c r="C69" s="1301" t="s">
        <v>680</v>
      </c>
      <c r="D69" s="1950">
        <v>2500</v>
      </c>
      <c r="E69" s="1296"/>
      <c r="F69" s="1394"/>
      <c r="G69" s="1394"/>
      <c r="H69" s="1389">
        <f t="shared" si="4"/>
        <v>0</v>
      </c>
      <c r="I69" s="1222"/>
      <c r="J69" s="1553" t="e">
        <f>I69/H69</f>
        <v>#DIV/0!</v>
      </c>
      <c r="K69" s="1588"/>
      <c r="L69" s="1221"/>
    </row>
    <row r="70" spans="1:12" ht="15.75">
      <c r="A70" s="1384"/>
      <c r="B70" s="1385">
        <v>3</v>
      </c>
      <c r="C70" s="1301" t="s">
        <v>679</v>
      </c>
      <c r="D70" s="1950"/>
      <c r="E70" s="1296">
        <v>2400</v>
      </c>
      <c r="F70" s="1394">
        <v>2400</v>
      </c>
      <c r="G70" s="1394"/>
      <c r="H70" s="1389">
        <f t="shared" si="4"/>
        <v>2400</v>
      </c>
      <c r="I70" s="1222"/>
      <c r="J70" s="1553"/>
      <c r="K70" s="1588"/>
      <c r="L70" s="1221"/>
    </row>
    <row r="71" spans="1:12" ht="15.75">
      <c r="A71" s="1384"/>
      <c r="B71" s="1385">
        <v>4</v>
      </c>
      <c r="C71" s="1301" t="s">
        <v>579</v>
      </c>
      <c r="D71" s="1950"/>
      <c r="E71" s="1296"/>
      <c r="F71" s="1394"/>
      <c r="G71" s="1394"/>
      <c r="H71" s="1389"/>
      <c r="I71" s="1222"/>
      <c r="J71" s="1553"/>
      <c r="K71" s="1588"/>
      <c r="L71" s="1221"/>
    </row>
    <row r="72" spans="1:12" ht="15.75">
      <c r="A72" s="1384"/>
      <c r="B72" s="1385">
        <v>5</v>
      </c>
      <c r="C72" s="1301" t="s">
        <v>675</v>
      </c>
      <c r="D72" s="1950"/>
      <c r="E72" s="1296">
        <v>600</v>
      </c>
      <c r="F72" s="1389">
        <v>600</v>
      </c>
      <c r="G72" s="1394"/>
      <c r="H72" s="1389">
        <f>SUM(F72:G72)</f>
        <v>600</v>
      </c>
      <c r="I72" s="1222"/>
      <c r="J72" s="1553"/>
      <c r="K72" s="1588"/>
      <c r="L72" s="1221"/>
    </row>
    <row r="73" spans="1:12" ht="15.75">
      <c r="A73" s="1384"/>
      <c r="B73" s="1385">
        <v>6</v>
      </c>
      <c r="C73" s="1199" t="s">
        <v>58</v>
      </c>
      <c r="D73" s="1951"/>
      <c r="E73" s="1401"/>
      <c r="F73" s="1393">
        <v>0</v>
      </c>
      <c r="G73" s="1399"/>
      <c r="H73" s="1402">
        <f>SUM(F73:G73)</f>
        <v>0</v>
      </c>
      <c r="I73" s="1400"/>
      <c r="J73" s="1553"/>
      <c r="K73" s="1588"/>
      <c r="L73" s="1221"/>
    </row>
    <row r="74" spans="1:12" ht="15.75">
      <c r="A74" s="1384"/>
      <c r="B74" s="1385">
        <v>7</v>
      </c>
      <c r="C74" s="1301" t="s">
        <v>29</v>
      </c>
      <c r="D74" s="1950"/>
      <c r="E74" s="1296"/>
      <c r="F74" s="1389"/>
      <c r="G74" s="1394"/>
      <c r="H74" s="1389">
        <f>SUM(F74:G74)</f>
        <v>0</v>
      </c>
      <c r="I74" s="1222"/>
      <c r="J74" s="1553"/>
      <c r="K74" s="1588"/>
      <c r="L74" s="1221"/>
    </row>
    <row r="75" spans="1:12" ht="16.5" thickBot="1">
      <c r="A75" s="1403"/>
      <c r="B75" s="1404">
        <v>8</v>
      </c>
      <c r="C75" s="1405" t="s">
        <v>60</v>
      </c>
      <c r="D75" s="1952"/>
      <c r="E75" s="1406">
        <v>1800</v>
      </c>
      <c r="F75" s="1407">
        <v>1800</v>
      </c>
      <c r="G75" s="1407"/>
      <c r="H75" s="1408">
        <f>SUM(F75:G75)</f>
        <v>1800</v>
      </c>
      <c r="I75" s="1202"/>
      <c r="J75" s="2104"/>
      <c r="K75" s="1968"/>
      <c r="L75" s="1201"/>
    </row>
    <row r="76" spans="1:12" ht="16.5" thickBot="1">
      <c r="A76" s="1409"/>
      <c r="B76" s="1410"/>
      <c r="C76" s="1411"/>
      <c r="D76" s="1953"/>
      <c r="E76" s="1412"/>
      <c r="F76" s="1413"/>
      <c r="G76" s="1414"/>
      <c r="H76" s="1414"/>
      <c r="I76" s="1317"/>
      <c r="J76" s="2102"/>
      <c r="K76" s="1308"/>
      <c r="L76" s="1318"/>
    </row>
    <row r="77" spans="1:12" ht="16.5" thickBot="1">
      <c r="A77" s="1378"/>
      <c r="B77" s="1379"/>
      <c r="C77" s="1380" t="s">
        <v>991</v>
      </c>
      <c r="D77" s="1381">
        <f>SUM(D78:D80)</f>
        <v>0</v>
      </c>
      <c r="E77" s="1381">
        <f>SUM(E78:E80)</f>
        <v>5000</v>
      </c>
      <c r="F77" s="1381">
        <f>SUM(F78:F80)</f>
        <v>5000</v>
      </c>
      <c r="G77" s="1381">
        <f>SUM(G78:G80)</f>
        <v>0</v>
      </c>
      <c r="H77" s="1381">
        <f aca="true" t="shared" si="5" ref="H77:H83">SUM(F77:G77)</f>
        <v>5000</v>
      </c>
      <c r="I77" s="1383">
        <f>SUM(I78:I80)</f>
        <v>0</v>
      </c>
      <c r="J77" s="1457">
        <f>I77/H77</f>
        <v>0</v>
      </c>
      <c r="K77" s="1383">
        <f>SUM(K78:K80)</f>
        <v>0</v>
      </c>
      <c r="L77" s="1318"/>
    </row>
    <row r="78" spans="1:12" ht="15.75">
      <c r="A78" s="1384"/>
      <c r="B78" s="1385">
        <v>1</v>
      </c>
      <c r="C78" s="1301" t="s">
        <v>678</v>
      </c>
      <c r="D78" s="1950"/>
      <c r="E78" s="1296"/>
      <c r="F78" s="1386"/>
      <c r="G78" s="1386"/>
      <c r="H78" s="1393">
        <f t="shared" si="5"/>
        <v>0</v>
      </c>
      <c r="I78" s="1297"/>
      <c r="J78" s="1513"/>
      <c r="K78" s="1597"/>
      <c r="L78" s="1591"/>
    </row>
    <row r="79" spans="1:12" ht="15.75">
      <c r="A79" s="1384"/>
      <c r="B79" s="1385">
        <v>2</v>
      </c>
      <c r="C79" s="1301" t="s">
        <v>680</v>
      </c>
      <c r="D79" s="1950"/>
      <c r="E79" s="1296">
        <v>5000</v>
      </c>
      <c r="F79" s="1394">
        <v>5000</v>
      </c>
      <c r="G79" s="1394"/>
      <c r="H79" s="1389">
        <f t="shared" si="5"/>
        <v>5000</v>
      </c>
      <c r="I79" s="1222"/>
      <c r="J79" s="1553">
        <f>I79/H79</f>
        <v>0</v>
      </c>
      <c r="K79" s="1588"/>
      <c r="L79" s="1221"/>
    </row>
    <row r="80" spans="1:12" ht="16.5" thickBot="1">
      <c r="A80" s="1420"/>
      <c r="B80" s="1421">
        <v>3</v>
      </c>
      <c r="C80" s="1422" t="s">
        <v>675</v>
      </c>
      <c r="D80" s="1955"/>
      <c r="E80" s="1423"/>
      <c r="F80" s="1407"/>
      <c r="G80" s="1408"/>
      <c r="H80" s="1408">
        <f t="shared" si="5"/>
        <v>0</v>
      </c>
      <c r="I80" s="1202"/>
      <c r="J80" s="2104"/>
      <c r="K80" s="1503"/>
      <c r="L80" s="1443"/>
    </row>
    <row r="81" spans="1:12" ht="16.5" thickBot="1">
      <c r="A81" s="1415"/>
      <c r="B81" s="1416"/>
      <c r="C81" s="1417" t="s">
        <v>992</v>
      </c>
      <c r="D81" s="1954"/>
      <c r="E81" s="1418">
        <f>SUM(E82:E84)</f>
        <v>5103</v>
      </c>
      <c r="F81" s="1418">
        <f>SUM(F82:F84)</f>
        <v>5103</v>
      </c>
      <c r="G81" s="1425">
        <f>SUM(G82:G84)</f>
        <v>0</v>
      </c>
      <c r="H81" s="1426">
        <f t="shared" si="5"/>
        <v>5103</v>
      </c>
      <c r="I81" s="1400"/>
      <c r="J81" s="2105"/>
      <c r="K81" s="1317"/>
      <c r="L81" s="1318"/>
    </row>
    <row r="82" spans="1:12" ht="15.75">
      <c r="A82" s="1384"/>
      <c r="B82" s="1385">
        <v>1</v>
      </c>
      <c r="C82" s="1301" t="s">
        <v>678</v>
      </c>
      <c r="D82" s="1950"/>
      <c r="E82" s="1296"/>
      <c r="F82" s="1386"/>
      <c r="G82" s="1386"/>
      <c r="H82" s="1393">
        <f t="shared" si="5"/>
        <v>0</v>
      </c>
      <c r="I82" s="1400"/>
      <c r="J82" s="2105"/>
      <c r="K82" s="1597"/>
      <c r="L82" s="1591"/>
    </row>
    <row r="83" spans="1:12" ht="15.75">
      <c r="A83" s="1384"/>
      <c r="B83" s="1385">
        <v>2</v>
      </c>
      <c r="C83" s="1301" t="s">
        <v>680</v>
      </c>
      <c r="D83" s="1950"/>
      <c r="E83" s="1296">
        <v>5103</v>
      </c>
      <c r="F83" s="1394">
        <v>5103</v>
      </c>
      <c r="G83" s="1394"/>
      <c r="H83" s="1389">
        <f t="shared" si="5"/>
        <v>5103</v>
      </c>
      <c r="I83" s="1400"/>
      <c r="J83" s="2105"/>
      <c r="K83" s="1588"/>
      <c r="L83" s="1221"/>
    </row>
    <row r="84" spans="1:12" ht="16.5" thickBot="1">
      <c r="A84" s="1384"/>
      <c r="B84" s="1385">
        <v>3</v>
      </c>
      <c r="C84" s="1301" t="s">
        <v>579</v>
      </c>
      <c r="D84" s="1950"/>
      <c r="E84" s="1296"/>
      <c r="F84" s="1394"/>
      <c r="G84" s="1394"/>
      <c r="H84" s="1389"/>
      <c r="I84" s="1400"/>
      <c r="J84" s="2105"/>
      <c r="K84" s="1588"/>
      <c r="L84" s="1221"/>
    </row>
    <row r="85" spans="1:12" ht="16.5" thickBot="1">
      <c r="A85" s="1378"/>
      <c r="B85" s="1379"/>
      <c r="C85" s="1380" t="s">
        <v>152</v>
      </c>
      <c r="D85" s="1381">
        <f>SUM(D86:D91)</f>
        <v>6000</v>
      </c>
      <c r="E85" s="1381">
        <f>SUM(E86:E91)</f>
        <v>3600</v>
      </c>
      <c r="F85" s="1381">
        <f>SUM(F86:F91)</f>
        <v>3600</v>
      </c>
      <c r="G85" s="1391">
        <f>SUM(G86:G91)</f>
        <v>1000</v>
      </c>
      <c r="H85" s="1392">
        <f aca="true" t="shared" si="6" ref="H85:H99">SUM(F85:G85)</f>
        <v>4600</v>
      </c>
      <c r="I85" s="1383">
        <f>SUM(I86:I91)</f>
        <v>0</v>
      </c>
      <c r="J85" s="1457">
        <f>I85/H85</f>
        <v>0</v>
      </c>
      <c r="K85" s="1392">
        <f>SUM(K86:K91)</f>
        <v>0</v>
      </c>
      <c r="L85" s="1381">
        <f>SUM(L86:L91)</f>
        <v>0</v>
      </c>
    </row>
    <row r="86" spans="1:12" ht="15.75">
      <c r="A86" s="1384"/>
      <c r="B86" s="1385">
        <v>1</v>
      </c>
      <c r="C86" s="1301" t="s">
        <v>678</v>
      </c>
      <c r="D86" s="1950"/>
      <c r="E86" s="1296"/>
      <c r="F86" s="1386"/>
      <c r="G86" s="1386"/>
      <c r="H86" s="1393">
        <f t="shared" si="6"/>
        <v>0</v>
      </c>
      <c r="I86" s="1297"/>
      <c r="J86" s="1513"/>
      <c r="K86" s="1597"/>
      <c r="L86" s="1591"/>
    </row>
    <row r="87" spans="1:12" ht="15.75">
      <c r="A87" s="1384"/>
      <c r="B87" s="1385">
        <v>2</v>
      </c>
      <c r="C87" s="1301" t="s">
        <v>680</v>
      </c>
      <c r="D87" s="1950">
        <v>6000</v>
      </c>
      <c r="E87" s="1296">
        <v>3600</v>
      </c>
      <c r="F87" s="1394">
        <v>3600</v>
      </c>
      <c r="G87" s="1394">
        <v>1000</v>
      </c>
      <c r="H87" s="1389">
        <f t="shared" si="6"/>
        <v>4600</v>
      </c>
      <c r="I87" s="1222"/>
      <c r="J87" s="1553">
        <f>I87/H87</f>
        <v>0</v>
      </c>
      <c r="K87" s="1588"/>
      <c r="L87" s="1221"/>
    </row>
    <row r="88" spans="1:12" ht="15.75">
      <c r="A88" s="1384"/>
      <c r="B88" s="1385">
        <v>3</v>
      </c>
      <c r="C88" s="1301" t="s">
        <v>675</v>
      </c>
      <c r="D88" s="1950"/>
      <c r="E88" s="1296"/>
      <c r="F88" s="1394"/>
      <c r="G88" s="1394"/>
      <c r="H88" s="1389">
        <f t="shared" si="6"/>
        <v>0</v>
      </c>
      <c r="I88" s="1222"/>
      <c r="J88" s="1553"/>
      <c r="K88" s="1588"/>
      <c r="L88" s="1221"/>
    </row>
    <row r="89" spans="1:12" ht="15.75">
      <c r="A89" s="1384"/>
      <c r="B89" s="1385">
        <v>4</v>
      </c>
      <c r="C89" s="1199" t="s">
        <v>58</v>
      </c>
      <c r="D89" s="1938"/>
      <c r="E89" s="1296"/>
      <c r="F89" s="1394"/>
      <c r="G89" s="1389"/>
      <c r="H89" s="1389">
        <f t="shared" si="6"/>
        <v>0</v>
      </c>
      <c r="I89" s="1400"/>
      <c r="J89" s="2105"/>
      <c r="K89" s="1968"/>
      <c r="L89" s="1201"/>
    </row>
    <row r="90" spans="1:12" ht="15.75">
      <c r="A90" s="1384"/>
      <c r="B90" s="1385">
        <v>5</v>
      </c>
      <c r="C90" s="1301" t="s">
        <v>29</v>
      </c>
      <c r="D90" s="1938"/>
      <c r="E90" s="1296"/>
      <c r="F90" s="1394"/>
      <c r="G90" s="1389"/>
      <c r="H90" s="1389">
        <f t="shared" si="6"/>
        <v>0</v>
      </c>
      <c r="I90" s="1400"/>
      <c r="J90" s="2105"/>
      <c r="K90" s="1968"/>
      <c r="L90" s="1201"/>
    </row>
    <row r="91" spans="1:12" ht="16.5" thickBot="1">
      <c r="A91" s="1432"/>
      <c r="B91" s="1437">
        <v>6</v>
      </c>
      <c r="C91" s="1422" t="s">
        <v>162</v>
      </c>
      <c r="D91" s="1890"/>
      <c r="E91" s="1449"/>
      <c r="F91" s="1439"/>
      <c r="G91" s="1439"/>
      <c r="H91" s="1408">
        <f t="shared" si="6"/>
        <v>0</v>
      </c>
      <c r="I91" s="1504"/>
      <c r="J91" s="2201"/>
      <c r="K91" s="2075"/>
      <c r="L91" s="1443"/>
    </row>
    <row r="92" spans="1:12" ht="16.5" thickBot="1">
      <c r="A92" s="1378"/>
      <c r="B92" s="1379"/>
      <c r="C92" s="1380" t="s">
        <v>92</v>
      </c>
      <c r="D92" s="1949">
        <f>SUM(D93:D94)</f>
        <v>3000</v>
      </c>
      <c r="E92" s="1381">
        <f>SUM(E93:E95)</f>
        <v>1000</v>
      </c>
      <c r="F92" s="1382">
        <f>SUM(F93:F95)</f>
        <v>1000</v>
      </c>
      <c r="G92" s="1382">
        <f>SUM(G93:G95)</f>
        <v>0</v>
      </c>
      <c r="H92" s="1391">
        <f t="shared" si="6"/>
        <v>1000</v>
      </c>
      <c r="I92" s="1383">
        <f>SUM(I93:I95)</f>
        <v>0</v>
      </c>
      <c r="J92" s="1457">
        <f>I92/H92</f>
        <v>0</v>
      </c>
      <c r="K92" s="1392">
        <f>SUM(K93:K95)</f>
        <v>0</v>
      </c>
      <c r="L92" s="1381">
        <f>SUM(L93:L95)</f>
        <v>0</v>
      </c>
    </row>
    <row r="93" spans="1:12" ht="15.75">
      <c r="A93" s="1384"/>
      <c r="B93" s="1385">
        <v>1</v>
      </c>
      <c r="C93" s="1301" t="s">
        <v>680</v>
      </c>
      <c r="D93" s="1950"/>
      <c r="E93" s="1296">
        <v>1000</v>
      </c>
      <c r="F93" s="1386">
        <v>1000</v>
      </c>
      <c r="G93" s="1386"/>
      <c r="H93" s="1393">
        <f t="shared" si="6"/>
        <v>1000</v>
      </c>
      <c r="I93" s="1297"/>
      <c r="J93" s="1513"/>
      <c r="K93" s="1597"/>
      <c r="L93" s="1591"/>
    </row>
    <row r="94" spans="1:12" ht="15.75">
      <c r="A94" s="1384"/>
      <c r="B94" s="1385">
        <v>2</v>
      </c>
      <c r="C94" s="1196" t="s">
        <v>162</v>
      </c>
      <c r="D94" s="1950">
        <v>3000</v>
      </c>
      <c r="E94" s="1296"/>
      <c r="F94" s="1394"/>
      <c r="G94" s="1394"/>
      <c r="H94" s="1389">
        <f t="shared" si="6"/>
        <v>0</v>
      </c>
      <c r="I94" s="1222"/>
      <c r="J94" s="1553" t="e">
        <f>I94/H94</f>
        <v>#DIV/0!</v>
      </c>
      <c r="K94" s="1588"/>
      <c r="L94" s="1221"/>
    </row>
    <row r="95" spans="1:12" ht="16.5" thickBot="1">
      <c r="A95" s="1420"/>
      <c r="B95" s="1421">
        <v>3</v>
      </c>
      <c r="C95" s="1422" t="s">
        <v>675</v>
      </c>
      <c r="D95" s="1955"/>
      <c r="E95" s="1423"/>
      <c r="F95" s="1407"/>
      <c r="G95" s="1407"/>
      <c r="H95" s="1408">
        <f t="shared" si="6"/>
        <v>0</v>
      </c>
      <c r="I95" s="1503"/>
      <c r="J95" s="2106"/>
      <c r="K95" s="2075"/>
      <c r="L95" s="1443"/>
    </row>
    <row r="96" spans="1:13" ht="16.5" thickBot="1">
      <c r="A96" s="1378"/>
      <c r="B96" s="1379"/>
      <c r="C96" s="1380" t="s">
        <v>661</v>
      </c>
      <c r="D96" s="1381">
        <f>SUM(D97:D102)</f>
        <v>14000</v>
      </c>
      <c r="E96" s="1381">
        <f>SUM(E97:E102)</f>
        <v>8500</v>
      </c>
      <c r="F96" s="1381">
        <f>SUM(F97:F99)</f>
        <v>8500</v>
      </c>
      <c r="G96" s="1391">
        <f>SUM(G97:G99)</f>
        <v>0</v>
      </c>
      <c r="H96" s="1392">
        <f t="shared" si="6"/>
        <v>8500</v>
      </c>
      <c r="I96" s="1383">
        <f>SUM(I97:I102)</f>
        <v>0</v>
      </c>
      <c r="J96" s="1457">
        <f>I96/H96</f>
        <v>0</v>
      </c>
      <c r="K96" s="1392">
        <f>SUM(K97:K102)</f>
        <v>0</v>
      </c>
      <c r="L96" s="1381">
        <f>SUM(L97:L102)</f>
        <v>0</v>
      </c>
      <c r="M96" s="2298"/>
    </row>
    <row r="97" spans="1:12" ht="15.75">
      <c r="A97" s="1384"/>
      <c r="B97" s="1385">
        <v>1</v>
      </c>
      <c r="C97" s="1301" t="s">
        <v>678</v>
      </c>
      <c r="D97" s="1950"/>
      <c r="E97" s="1296"/>
      <c r="F97" s="1386"/>
      <c r="G97" s="1393"/>
      <c r="H97" s="1388">
        <f t="shared" si="6"/>
        <v>0</v>
      </c>
      <c r="I97" s="1297"/>
      <c r="J97" s="1513"/>
      <c r="K97" s="1597"/>
      <c r="L97" s="1591"/>
    </row>
    <row r="98" spans="1:12" ht="15.75">
      <c r="A98" s="1384"/>
      <c r="B98" s="1385">
        <v>2</v>
      </c>
      <c r="C98" s="1301" t="s">
        <v>680</v>
      </c>
      <c r="D98" s="1950">
        <v>14000</v>
      </c>
      <c r="E98" s="1296">
        <v>8500</v>
      </c>
      <c r="F98" s="1394">
        <v>8500</v>
      </c>
      <c r="G98" s="1389"/>
      <c r="H98" s="1395">
        <f t="shared" si="6"/>
        <v>8500</v>
      </c>
      <c r="I98" s="1222"/>
      <c r="J98" s="1553">
        <f>I98/H98</f>
        <v>0</v>
      </c>
      <c r="K98" s="1588"/>
      <c r="L98" s="1221"/>
    </row>
    <row r="99" spans="1:12" ht="15.75">
      <c r="A99" s="1384"/>
      <c r="B99" s="1385">
        <v>3</v>
      </c>
      <c r="C99" s="1301" t="s">
        <v>675</v>
      </c>
      <c r="D99" s="1950"/>
      <c r="E99" s="1296"/>
      <c r="F99" s="1394"/>
      <c r="G99" s="1389"/>
      <c r="H99" s="1395">
        <f t="shared" si="6"/>
        <v>0</v>
      </c>
      <c r="I99" s="1222"/>
      <c r="J99" s="1553"/>
      <c r="K99" s="1588"/>
      <c r="L99" s="1221"/>
    </row>
    <row r="100" spans="1:12" ht="15.75">
      <c r="A100" s="1384"/>
      <c r="B100" s="1385">
        <v>4</v>
      </c>
      <c r="C100" s="1199" t="s">
        <v>58</v>
      </c>
      <c r="D100" s="1951"/>
      <c r="E100" s="1296"/>
      <c r="F100" s="1394"/>
      <c r="G100" s="1389"/>
      <c r="H100" s="1395"/>
      <c r="I100" s="1222"/>
      <c r="J100" s="1553"/>
      <c r="K100" s="1588"/>
      <c r="L100" s="1221"/>
    </row>
    <row r="101" spans="1:12" ht="15.75">
      <c r="A101" s="1384"/>
      <c r="B101" s="1385">
        <v>5</v>
      </c>
      <c r="C101" s="1301" t="s">
        <v>29</v>
      </c>
      <c r="D101" s="1950"/>
      <c r="E101" s="1296"/>
      <c r="F101" s="1394"/>
      <c r="G101" s="1389"/>
      <c r="H101" s="1395"/>
      <c r="I101" s="1222"/>
      <c r="J101" s="1553"/>
      <c r="K101" s="1588"/>
      <c r="L101" s="1221"/>
    </row>
    <row r="102" spans="1:12" ht="16.5" thickBot="1">
      <c r="A102" s="1420"/>
      <c r="B102" s="1421">
        <v>6</v>
      </c>
      <c r="C102" s="1422" t="s">
        <v>60</v>
      </c>
      <c r="D102" s="1955"/>
      <c r="E102" s="1423"/>
      <c r="F102" s="1399"/>
      <c r="G102" s="1402"/>
      <c r="H102" s="1428"/>
      <c r="I102" s="1400"/>
      <c r="J102" s="2105"/>
      <c r="K102" s="1968"/>
      <c r="L102" s="1201"/>
    </row>
    <row r="103" spans="1:12" ht="16.5" thickBot="1">
      <c r="A103" s="1378"/>
      <c r="B103" s="1379"/>
      <c r="C103" s="1380" t="s">
        <v>906</v>
      </c>
      <c r="D103" s="1381">
        <f>SUM(D104:D109)</f>
        <v>14000</v>
      </c>
      <c r="E103" s="1381">
        <f>SUM(E104:E109)</f>
        <v>3000</v>
      </c>
      <c r="F103" s="1381">
        <f>SUM(F104:F106)</f>
        <v>3000</v>
      </c>
      <c r="G103" s="1391">
        <f>SUM(G104:G106)</f>
        <v>0</v>
      </c>
      <c r="H103" s="1392">
        <f>SUM(F103:G103)</f>
        <v>3000</v>
      </c>
      <c r="I103" s="1383">
        <f>SUM(I104:I109)</f>
        <v>0</v>
      </c>
      <c r="J103" s="1457">
        <f>I103/H103</f>
        <v>0</v>
      </c>
      <c r="K103" s="1392">
        <f>SUM(K104:K109)</f>
        <v>0</v>
      </c>
      <c r="L103" s="1381">
        <f>SUM(L104:L109)</f>
        <v>0</v>
      </c>
    </row>
    <row r="104" spans="1:12" ht="15.75">
      <c r="A104" s="1384"/>
      <c r="B104" s="1385">
        <v>1</v>
      </c>
      <c r="C104" s="1301" t="s">
        <v>678</v>
      </c>
      <c r="D104" s="1950"/>
      <c r="E104" s="1296"/>
      <c r="F104" s="1386"/>
      <c r="G104" s="1393"/>
      <c r="H104" s="1388">
        <f>SUM(F104:G104)</f>
        <v>0</v>
      </c>
      <c r="I104" s="1297"/>
      <c r="J104" s="1513"/>
      <c r="K104" s="1597"/>
      <c r="L104" s="1591"/>
    </row>
    <row r="105" spans="1:12" ht="15.75">
      <c r="A105" s="1384"/>
      <c r="B105" s="1385">
        <v>2</v>
      </c>
      <c r="C105" s="1301" t="s">
        <v>680</v>
      </c>
      <c r="D105" s="1950">
        <v>14000</v>
      </c>
      <c r="E105" s="1296">
        <v>3000</v>
      </c>
      <c r="F105" s="1394">
        <v>3000</v>
      </c>
      <c r="G105" s="1389"/>
      <c r="H105" s="1395">
        <f>SUM(F105:G105)</f>
        <v>3000</v>
      </c>
      <c r="I105" s="1222"/>
      <c r="J105" s="1553">
        <f>I105/H105</f>
        <v>0</v>
      </c>
      <c r="K105" s="1588"/>
      <c r="L105" s="1221"/>
    </row>
    <row r="106" spans="1:12" ht="15.75">
      <c r="A106" s="1384"/>
      <c r="B106" s="1385">
        <v>3</v>
      </c>
      <c r="C106" s="1301" t="s">
        <v>675</v>
      </c>
      <c r="D106" s="1950"/>
      <c r="E106" s="1296"/>
      <c r="F106" s="1394"/>
      <c r="G106" s="1389"/>
      <c r="H106" s="1395">
        <f>SUM(F106:G106)</f>
        <v>0</v>
      </c>
      <c r="I106" s="1222"/>
      <c r="J106" s="1553"/>
      <c r="K106" s="1588"/>
      <c r="L106" s="1221"/>
    </row>
    <row r="107" spans="1:12" ht="15.75">
      <c r="A107" s="1384"/>
      <c r="B107" s="1385">
        <v>4</v>
      </c>
      <c r="C107" s="1199" t="s">
        <v>58</v>
      </c>
      <c r="D107" s="1951"/>
      <c r="E107" s="1296"/>
      <c r="F107" s="1394"/>
      <c r="G107" s="1389"/>
      <c r="H107" s="1395"/>
      <c r="I107" s="1222"/>
      <c r="J107" s="1553"/>
      <c r="K107" s="1588"/>
      <c r="L107" s="1221"/>
    </row>
    <row r="108" spans="1:12" ht="15.75">
      <c r="A108" s="1384"/>
      <c r="B108" s="1385">
        <v>5</v>
      </c>
      <c r="C108" s="1301" t="s">
        <v>29</v>
      </c>
      <c r="D108" s="1950"/>
      <c r="E108" s="1296"/>
      <c r="F108" s="1394"/>
      <c r="G108" s="1389"/>
      <c r="H108" s="1395"/>
      <c r="I108" s="1222"/>
      <c r="J108" s="1553"/>
      <c r="K108" s="1588"/>
      <c r="L108" s="1221"/>
    </row>
    <row r="109" spans="1:12" ht="16.5" thickBot="1">
      <c r="A109" s="1420"/>
      <c r="B109" s="1421">
        <v>6</v>
      </c>
      <c r="C109" s="1422" t="s">
        <v>60</v>
      </c>
      <c r="D109" s="1955"/>
      <c r="E109" s="1423"/>
      <c r="F109" s="1399"/>
      <c r="G109" s="1402"/>
      <c r="H109" s="1428"/>
      <c r="I109" s="1400"/>
      <c r="J109" s="2105"/>
      <c r="K109" s="1968"/>
      <c r="L109" s="1201"/>
    </row>
    <row r="110" spans="1:12" ht="16.5" thickBot="1">
      <c r="A110" s="1378"/>
      <c r="B110" s="1379"/>
      <c r="C110" s="1380" t="s">
        <v>907</v>
      </c>
      <c r="D110" s="1381">
        <f>SUM(D111:D116)</f>
        <v>14000</v>
      </c>
      <c r="E110" s="1381">
        <f>SUM(E111:E116)</f>
        <v>9600</v>
      </c>
      <c r="F110" s="1381">
        <f>SUM(F111:F113)</f>
        <v>9600</v>
      </c>
      <c r="G110" s="1391">
        <f>SUM(G111:G113)</f>
        <v>0</v>
      </c>
      <c r="H110" s="1392">
        <f>SUM(F110:G110)</f>
        <v>9600</v>
      </c>
      <c r="I110" s="1383">
        <f>SUM(I111:I116)</f>
        <v>0</v>
      </c>
      <c r="J110" s="1457">
        <f>I110/H110</f>
        <v>0</v>
      </c>
      <c r="K110" s="1392">
        <f>SUM(K111:K116)</f>
        <v>0</v>
      </c>
      <c r="L110" s="1381">
        <f>SUM(L111:L116)</f>
        <v>0</v>
      </c>
    </row>
    <row r="111" spans="1:12" ht="15.75">
      <c r="A111" s="1384"/>
      <c r="B111" s="1385">
        <v>1</v>
      </c>
      <c r="C111" s="1301" t="s">
        <v>678</v>
      </c>
      <c r="D111" s="1950"/>
      <c r="E111" s="1296"/>
      <c r="F111" s="1386"/>
      <c r="G111" s="1393"/>
      <c r="H111" s="1388">
        <f>SUM(F111:G111)</f>
        <v>0</v>
      </c>
      <c r="I111" s="1297"/>
      <c r="J111" s="1513"/>
      <c r="K111" s="1597"/>
      <c r="L111" s="1591"/>
    </row>
    <row r="112" spans="1:12" ht="15.75">
      <c r="A112" s="1384"/>
      <c r="B112" s="1385">
        <v>2</v>
      </c>
      <c r="C112" s="1301" t="s">
        <v>680</v>
      </c>
      <c r="D112" s="1950">
        <v>14000</v>
      </c>
      <c r="E112" s="1296">
        <v>9600</v>
      </c>
      <c r="F112" s="1394">
        <v>9600</v>
      </c>
      <c r="G112" s="1389"/>
      <c r="H112" s="1395">
        <f>SUM(F112:G112)</f>
        <v>9600</v>
      </c>
      <c r="I112" s="1222"/>
      <c r="J112" s="1553">
        <f>I112/H112</f>
        <v>0</v>
      </c>
      <c r="K112" s="1588"/>
      <c r="L112" s="1221"/>
    </row>
    <row r="113" spans="1:12" ht="15.75">
      <c r="A113" s="1384"/>
      <c r="B113" s="1385">
        <v>3</v>
      </c>
      <c r="C113" s="1301" t="s">
        <v>675</v>
      </c>
      <c r="D113" s="1950"/>
      <c r="E113" s="1296"/>
      <c r="F113" s="1394"/>
      <c r="G113" s="1389"/>
      <c r="H113" s="1395">
        <f>SUM(F113:G113)</f>
        <v>0</v>
      </c>
      <c r="I113" s="1222"/>
      <c r="J113" s="1553"/>
      <c r="K113" s="1588"/>
      <c r="L113" s="1221"/>
    </row>
    <row r="114" spans="1:12" ht="15.75">
      <c r="A114" s="1384"/>
      <c r="B114" s="1385">
        <v>4</v>
      </c>
      <c r="C114" s="1199" t="s">
        <v>58</v>
      </c>
      <c r="D114" s="1951"/>
      <c r="E114" s="1296"/>
      <c r="F114" s="1394"/>
      <c r="G114" s="1389"/>
      <c r="H114" s="1395"/>
      <c r="I114" s="1222"/>
      <c r="J114" s="1553"/>
      <c r="K114" s="1588"/>
      <c r="L114" s="1221"/>
    </row>
    <row r="115" spans="1:12" ht="15.75">
      <c r="A115" s="1384"/>
      <c r="B115" s="1385">
        <v>5</v>
      </c>
      <c r="C115" s="1301" t="s">
        <v>29</v>
      </c>
      <c r="D115" s="1950"/>
      <c r="E115" s="1296"/>
      <c r="F115" s="1394"/>
      <c r="G115" s="1389"/>
      <c r="H115" s="1395"/>
      <c r="I115" s="1222"/>
      <c r="J115" s="1553"/>
      <c r="K115" s="1588"/>
      <c r="L115" s="1221"/>
    </row>
    <row r="116" spans="1:12" ht="16.5" thickBot="1">
      <c r="A116" s="1420"/>
      <c r="B116" s="1421">
        <v>6</v>
      </c>
      <c r="C116" s="1422" t="s">
        <v>60</v>
      </c>
      <c r="D116" s="1955"/>
      <c r="E116" s="1423"/>
      <c r="F116" s="1399"/>
      <c r="G116" s="1402"/>
      <c r="H116" s="1428"/>
      <c r="I116" s="1400"/>
      <c r="J116" s="2105"/>
      <c r="K116" s="1968"/>
      <c r="L116" s="1201"/>
    </row>
    <row r="117" spans="1:12" ht="16.5" thickBot="1">
      <c r="A117" s="1378"/>
      <c r="B117" s="1379"/>
      <c r="C117" s="1380" t="s">
        <v>915</v>
      </c>
      <c r="D117" s="1381">
        <f>SUM(D118:D123)</f>
        <v>14000</v>
      </c>
      <c r="E117" s="1381">
        <f>SUM(E118:E123)</f>
        <v>1000</v>
      </c>
      <c r="F117" s="1381">
        <f>SUM(F118:F120)</f>
        <v>1000</v>
      </c>
      <c r="G117" s="1391">
        <f>SUM(G118:G120)</f>
        <v>0</v>
      </c>
      <c r="H117" s="1392">
        <f>SUM(F117:G117)</f>
        <v>1000</v>
      </c>
      <c r="I117" s="1383">
        <f>SUM(I118:I123)</f>
        <v>0</v>
      </c>
      <c r="J117" s="1457">
        <f>I117/H117</f>
        <v>0</v>
      </c>
      <c r="K117" s="1392">
        <f>SUM(K118:K123)</f>
        <v>0</v>
      </c>
      <c r="L117" s="1381">
        <f>SUM(L118:L123)</f>
        <v>0</v>
      </c>
    </row>
    <row r="118" spans="1:12" ht="15.75">
      <c r="A118" s="1384"/>
      <c r="B118" s="1385">
        <v>1</v>
      </c>
      <c r="C118" s="1301" t="s">
        <v>678</v>
      </c>
      <c r="D118" s="1950"/>
      <c r="E118" s="1296"/>
      <c r="F118" s="1386"/>
      <c r="G118" s="1393"/>
      <c r="H118" s="1388">
        <f>SUM(F118:G118)</f>
        <v>0</v>
      </c>
      <c r="I118" s="1297"/>
      <c r="J118" s="1513"/>
      <c r="K118" s="1597"/>
      <c r="L118" s="1591"/>
    </row>
    <row r="119" spans="1:12" ht="15.75">
      <c r="A119" s="1384"/>
      <c r="B119" s="1385">
        <v>2</v>
      </c>
      <c r="C119" s="1301" t="s">
        <v>680</v>
      </c>
      <c r="D119" s="1950">
        <v>14000</v>
      </c>
      <c r="E119" s="1296">
        <v>1000</v>
      </c>
      <c r="F119" s="1394">
        <v>1000</v>
      </c>
      <c r="G119" s="1389"/>
      <c r="H119" s="1395">
        <f>SUM(F119:G119)</f>
        <v>1000</v>
      </c>
      <c r="I119" s="1222"/>
      <c r="J119" s="1553">
        <f>I119/H119</f>
        <v>0</v>
      </c>
      <c r="K119" s="1588"/>
      <c r="L119" s="1221"/>
    </row>
    <row r="120" spans="1:12" ht="15.75">
      <c r="A120" s="1384"/>
      <c r="B120" s="1385">
        <v>3</v>
      </c>
      <c r="C120" s="1301" t="s">
        <v>675</v>
      </c>
      <c r="D120" s="1950"/>
      <c r="E120" s="1296"/>
      <c r="F120" s="1394"/>
      <c r="G120" s="1389"/>
      <c r="H120" s="1395">
        <f>SUM(F120:G120)</f>
        <v>0</v>
      </c>
      <c r="I120" s="1222"/>
      <c r="J120" s="1553"/>
      <c r="K120" s="1588"/>
      <c r="L120" s="1221"/>
    </row>
    <row r="121" spans="1:12" ht="15.75">
      <c r="A121" s="1384"/>
      <c r="B121" s="1385">
        <v>4</v>
      </c>
      <c r="C121" s="1199" t="s">
        <v>58</v>
      </c>
      <c r="D121" s="1951"/>
      <c r="E121" s="1296"/>
      <c r="F121" s="1394"/>
      <c r="G121" s="1389"/>
      <c r="H121" s="1395"/>
      <c r="I121" s="1222"/>
      <c r="J121" s="1553"/>
      <c r="K121" s="1588"/>
      <c r="L121" s="1221"/>
    </row>
    <row r="122" spans="1:12" ht="15.75">
      <c r="A122" s="1384"/>
      <c r="B122" s="1385">
        <v>5</v>
      </c>
      <c r="C122" s="1301" t="s">
        <v>29</v>
      </c>
      <c r="D122" s="1950"/>
      <c r="E122" s="1296"/>
      <c r="F122" s="1394"/>
      <c r="G122" s="1389"/>
      <c r="H122" s="1395"/>
      <c r="I122" s="1222"/>
      <c r="J122" s="1553"/>
      <c r="K122" s="1588"/>
      <c r="L122" s="1221"/>
    </row>
    <row r="123" spans="1:12" ht="16.5" thickBot="1">
      <c r="A123" s="1420"/>
      <c r="B123" s="1421">
        <v>6</v>
      </c>
      <c r="C123" s="1422" t="s">
        <v>60</v>
      </c>
      <c r="D123" s="1955"/>
      <c r="E123" s="1423"/>
      <c r="F123" s="1399"/>
      <c r="G123" s="1402"/>
      <c r="H123" s="1428"/>
      <c r="I123" s="1400"/>
      <c r="J123" s="2105"/>
      <c r="K123" s="1968"/>
      <c r="L123" s="1201"/>
    </row>
    <row r="124" spans="1:12" ht="16.5" thickBot="1">
      <c r="A124" s="1378"/>
      <c r="B124" s="1379"/>
      <c r="C124" s="1380" t="s">
        <v>908</v>
      </c>
      <c r="D124" s="1381">
        <f>SUM(D125:D130)</f>
        <v>14000</v>
      </c>
      <c r="E124" s="1381">
        <f>SUM(E125:E130)</f>
        <v>250</v>
      </c>
      <c r="F124" s="1381">
        <f>SUM(F125:F127)</f>
        <v>250</v>
      </c>
      <c r="G124" s="1391">
        <f>SUM(G125:G127)</f>
        <v>0</v>
      </c>
      <c r="H124" s="1392">
        <f>SUM(F124:G124)</f>
        <v>250</v>
      </c>
      <c r="I124" s="1383">
        <f>SUM(I125:I130)</f>
        <v>0</v>
      </c>
      <c r="J124" s="1457">
        <f>I124/H124</f>
        <v>0</v>
      </c>
      <c r="K124" s="1392">
        <f>SUM(K125:K130)</f>
        <v>0</v>
      </c>
      <c r="L124" s="1381">
        <f>SUM(L125:L130)</f>
        <v>0</v>
      </c>
    </row>
    <row r="125" spans="1:12" ht="15.75">
      <c r="A125" s="1384"/>
      <c r="B125" s="1385">
        <v>1</v>
      </c>
      <c r="C125" s="1301" t="s">
        <v>678</v>
      </c>
      <c r="D125" s="1950"/>
      <c r="E125" s="1296"/>
      <c r="F125" s="1386"/>
      <c r="G125" s="1393"/>
      <c r="H125" s="1388">
        <f>SUM(F125:G125)</f>
        <v>0</v>
      </c>
      <c r="I125" s="1297"/>
      <c r="J125" s="1513"/>
      <c r="K125" s="1597"/>
      <c r="L125" s="1591"/>
    </row>
    <row r="126" spans="1:12" ht="15.75">
      <c r="A126" s="1384"/>
      <c r="B126" s="1385">
        <v>2</v>
      </c>
      <c r="C126" s="1301" t="s">
        <v>680</v>
      </c>
      <c r="D126" s="1950">
        <v>14000</v>
      </c>
      <c r="E126" s="1296">
        <v>250</v>
      </c>
      <c r="F126" s="1394">
        <v>250</v>
      </c>
      <c r="G126" s="1389"/>
      <c r="H126" s="1395">
        <f>SUM(F126:G126)</f>
        <v>250</v>
      </c>
      <c r="I126" s="1222"/>
      <c r="J126" s="1553">
        <f>I126/H126</f>
        <v>0</v>
      </c>
      <c r="K126" s="1588"/>
      <c r="L126" s="1221"/>
    </row>
    <row r="127" spans="1:12" ht="15.75">
      <c r="A127" s="1384"/>
      <c r="B127" s="1385">
        <v>3</v>
      </c>
      <c r="C127" s="1301" t="s">
        <v>675</v>
      </c>
      <c r="D127" s="1950"/>
      <c r="E127" s="1296"/>
      <c r="F127" s="1394"/>
      <c r="G127" s="1389"/>
      <c r="H127" s="1395">
        <f>SUM(F127:G127)</f>
        <v>0</v>
      </c>
      <c r="I127" s="1222"/>
      <c r="J127" s="1553"/>
      <c r="K127" s="1588"/>
      <c r="L127" s="1221"/>
    </row>
    <row r="128" spans="1:12" ht="15.75">
      <c r="A128" s="1384"/>
      <c r="B128" s="1385">
        <v>4</v>
      </c>
      <c r="C128" s="1199" t="s">
        <v>58</v>
      </c>
      <c r="D128" s="1951"/>
      <c r="E128" s="1296"/>
      <c r="F128" s="1394"/>
      <c r="G128" s="1389"/>
      <c r="H128" s="1395"/>
      <c r="I128" s="1222"/>
      <c r="J128" s="1553"/>
      <c r="K128" s="1588"/>
      <c r="L128" s="1221"/>
    </row>
    <row r="129" spans="1:12" ht="15.75">
      <c r="A129" s="1384"/>
      <c r="B129" s="1385">
        <v>5</v>
      </c>
      <c r="C129" s="1301" t="s">
        <v>29</v>
      </c>
      <c r="D129" s="1950"/>
      <c r="E129" s="1296"/>
      <c r="F129" s="1394"/>
      <c r="G129" s="1389"/>
      <c r="H129" s="1395"/>
      <c r="I129" s="1222"/>
      <c r="J129" s="1553"/>
      <c r="K129" s="1588"/>
      <c r="L129" s="1221"/>
    </row>
    <row r="130" spans="1:12" ht="16.5" thickBot="1">
      <c r="A130" s="1420"/>
      <c r="B130" s="1421">
        <v>6</v>
      </c>
      <c r="C130" s="1422" t="s">
        <v>60</v>
      </c>
      <c r="D130" s="1955"/>
      <c r="E130" s="1423"/>
      <c r="F130" s="1399"/>
      <c r="G130" s="1402"/>
      <c r="H130" s="1428"/>
      <c r="I130" s="1400"/>
      <c r="J130" s="2105"/>
      <c r="K130" s="1968"/>
      <c r="L130" s="1201"/>
    </row>
    <row r="131" spans="1:12" ht="16.5" thickBot="1">
      <c r="A131" s="1378"/>
      <c r="B131" s="1379"/>
      <c r="C131" s="1380" t="s">
        <v>909</v>
      </c>
      <c r="D131" s="1381">
        <f>SUM(D132:D137)</f>
        <v>14000</v>
      </c>
      <c r="E131" s="1381">
        <f>SUM(E132:E137)</f>
        <v>1000</v>
      </c>
      <c r="F131" s="1381">
        <f>SUM(F132:F134)</f>
        <v>1000</v>
      </c>
      <c r="G131" s="1391">
        <f>SUM(G132:G134)</f>
        <v>0</v>
      </c>
      <c r="H131" s="1392">
        <f>SUM(F131:G131)</f>
        <v>1000</v>
      </c>
      <c r="I131" s="1383">
        <f>SUM(I132:I137)</f>
        <v>0</v>
      </c>
      <c r="J131" s="1457">
        <f>I131/H131</f>
        <v>0</v>
      </c>
      <c r="K131" s="1392">
        <f>SUM(K132:K137)</f>
        <v>0</v>
      </c>
      <c r="L131" s="1381">
        <f>SUM(L132:L137)</f>
        <v>0</v>
      </c>
    </row>
    <row r="132" spans="1:12" ht="15.75">
      <c r="A132" s="1384"/>
      <c r="B132" s="1385">
        <v>1</v>
      </c>
      <c r="C132" s="1301" t="s">
        <v>678</v>
      </c>
      <c r="D132" s="1950"/>
      <c r="E132" s="1296"/>
      <c r="F132" s="1386"/>
      <c r="G132" s="1393"/>
      <c r="H132" s="1388">
        <f>SUM(F132:G132)</f>
        <v>0</v>
      </c>
      <c r="I132" s="1297"/>
      <c r="J132" s="1513"/>
      <c r="K132" s="1597"/>
      <c r="L132" s="1591"/>
    </row>
    <row r="133" spans="1:12" ht="15.75">
      <c r="A133" s="1384"/>
      <c r="B133" s="1385">
        <v>2</v>
      </c>
      <c r="C133" s="1301" t="s">
        <v>680</v>
      </c>
      <c r="D133" s="1950">
        <v>14000</v>
      </c>
      <c r="E133" s="1296">
        <v>1000</v>
      </c>
      <c r="F133" s="1394">
        <v>1000</v>
      </c>
      <c r="G133" s="1389"/>
      <c r="H133" s="1395">
        <f>SUM(F133:G133)</f>
        <v>1000</v>
      </c>
      <c r="I133" s="1222"/>
      <c r="J133" s="1553">
        <f>I133/H133</f>
        <v>0</v>
      </c>
      <c r="K133" s="1588"/>
      <c r="L133" s="1221"/>
    </row>
    <row r="134" spans="1:12" ht="15.75">
      <c r="A134" s="1384"/>
      <c r="B134" s="1385">
        <v>3</v>
      </c>
      <c r="C134" s="1301" t="s">
        <v>675</v>
      </c>
      <c r="D134" s="1950"/>
      <c r="E134" s="1296"/>
      <c r="F134" s="1394"/>
      <c r="G134" s="1389"/>
      <c r="H134" s="1395">
        <f>SUM(F134:G134)</f>
        <v>0</v>
      </c>
      <c r="I134" s="1222"/>
      <c r="J134" s="1553"/>
      <c r="K134" s="1588"/>
      <c r="L134" s="1221"/>
    </row>
    <row r="135" spans="1:12" ht="15.75">
      <c r="A135" s="1384"/>
      <c r="B135" s="1385">
        <v>4</v>
      </c>
      <c r="C135" s="1199" t="s">
        <v>58</v>
      </c>
      <c r="D135" s="1951"/>
      <c r="E135" s="1296"/>
      <c r="F135" s="1394"/>
      <c r="G135" s="1389"/>
      <c r="H135" s="1395"/>
      <c r="I135" s="1222"/>
      <c r="J135" s="1553"/>
      <c r="K135" s="1588"/>
      <c r="L135" s="1221"/>
    </row>
    <row r="136" spans="1:12" ht="15.75">
      <c r="A136" s="1384"/>
      <c r="B136" s="1385">
        <v>5</v>
      </c>
      <c r="C136" s="1301" t="s">
        <v>29</v>
      </c>
      <c r="D136" s="1950"/>
      <c r="E136" s="1296"/>
      <c r="F136" s="1394"/>
      <c r="G136" s="1389"/>
      <c r="H136" s="1395"/>
      <c r="I136" s="1222"/>
      <c r="J136" s="1553"/>
      <c r="K136" s="1588"/>
      <c r="L136" s="1221"/>
    </row>
    <row r="137" spans="1:12" ht="16.5" thickBot="1">
      <c r="A137" s="1420"/>
      <c r="B137" s="1421">
        <v>6</v>
      </c>
      <c r="C137" s="1422" t="s">
        <v>60</v>
      </c>
      <c r="D137" s="1955"/>
      <c r="E137" s="1423"/>
      <c r="F137" s="1399"/>
      <c r="G137" s="1402"/>
      <c r="H137" s="1428"/>
      <c r="I137" s="1400"/>
      <c r="J137" s="2105"/>
      <c r="K137" s="1968"/>
      <c r="L137" s="1201"/>
    </row>
    <row r="138" spans="1:12" ht="16.5" thickBot="1">
      <c r="A138" s="1378"/>
      <c r="B138" s="1379"/>
      <c r="C138" s="1380" t="s">
        <v>1027</v>
      </c>
      <c r="D138" s="1381">
        <f>SUM(D139:D144)</f>
        <v>14000</v>
      </c>
      <c r="E138" s="1381">
        <f>SUM(E139:E144)</f>
        <v>500</v>
      </c>
      <c r="F138" s="1381">
        <f>SUM(F139:F141)</f>
        <v>500</v>
      </c>
      <c r="G138" s="1391">
        <f>SUM(G139:G141)</f>
        <v>0</v>
      </c>
      <c r="H138" s="1392">
        <f>SUM(F138:G138)</f>
        <v>500</v>
      </c>
      <c r="I138" s="1383">
        <f>SUM(I139:I144)</f>
        <v>0</v>
      </c>
      <c r="J138" s="1457">
        <f>I138/H138</f>
        <v>0</v>
      </c>
      <c r="K138" s="1392">
        <f>SUM(K139:K144)</f>
        <v>0</v>
      </c>
      <c r="L138" s="1381">
        <f>SUM(L139:L144)</f>
        <v>0</v>
      </c>
    </row>
    <row r="139" spans="1:12" ht="15.75">
      <c r="A139" s="1384"/>
      <c r="B139" s="1385">
        <v>1</v>
      </c>
      <c r="C139" s="1301" t="s">
        <v>678</v>
      </c>
      <c r="D139" s="1950"/>
      <c r="E139" s="1296"/>
      <c r="F139" s="1386"/>
      <c r="G139" s="1393"/>
      <c r="H139" s="1388">
        <f>SUM(F139:G139)</f>
        <v>0</v>
      </c>
      <c r="I139" s="1297"/>
      <c r="J139" s="1513"/>
      <c r="K139" s="1597"/>
      <c r="L139" s="1591"/>
    </row>
    <row r="140" spans="1:12" ht="15.75">
      <c r="A140" s="1384"/>
      <c r="B140" s="1385">
        <v>2</v>
      </c>
      <c r="C140" s="1301" t="s">
        <v>680</v>
      </c>
      <c r="D140" s="1950">
        <v>14000</v>
      </c>
      <c r="E140" s="1296">
        <v>500</v>
      </c>
      <c r="F140" s="1394">
        <v>500</v>
      </c>
      <c r="G140" s="1389"/>
      <c r="H140" s="1395">
        <f>SUM(F140:G140)</f>
        <v>500</v>
      </c>
      <c r="I140" s="1222"/>
      <c r="J140" s="1553">
        <f>I140/H140</f>
        <v>0</v>
      </c>
      <c r="K140" s="1588"/>
      <c r="L140" s="1221"/>
    </row>
    <row r="141" spans="1:12" ht="15.75">
      <c r="A141" s="1384"/>
      <c r="B141" s="1385">
        <v>3</v>
      </c>
      <c r="C141" s="1301" t="s">
        <v>675</v>
      </c>
      <c r="D141" s="1950"/>
      <c r="E141" s="1296"/>
      <c r="F141" s="1394"/>
      <c r="G141" s="1389"/>
      <c r="H141" s="1395">
        <f>SUM(F141:G141)</f>
        <v>0</v>
      </c>
      <c r="I141" s="1222"/>
      <c r="J141" s="1553"/>
      <c r="K141" s="1588"/>
      <c r="L141" s="1221"/>
    </row>
    <row r="142" spans="1:12" ht="15.75">
      <c r="A142" s="1384"/>
      <c r="B142" s="1385">
        <v>4</v>
      </c>
      <c r="C142" s="1199" t="s">
        <v>58</v>
      </c>
      <c r="D142" s="1951"/>
      <c r="E142" s="1296"/>
      <c r="F142" s="1394"/>
      <c r="G142" s="1389"/>
      <c r="H142" s="1395"/>
      <c r="I142" s="1222"/>
      <c r="J142" s="1553"/>
      <c r="K142" s="1588"/>
      <c r="L142" s="1221"/>
    </row>
    <row r="143" spans="1:12" ht="15.75">
      <c r="A143" s="1384"/>
      <c r="B143" s="1385">
        <v>5</v>
      </c>
      <c r="C143" s="1301" t="s">
        <v>29</v>
      </c>
      <c r="D143" s="1950"/>
      <c r="E143" s="1296"/>
      <c r="F143" s="1394"/>
      <c r="G143" s="1389"/>
      <c r="H143" s="1395"/>
      <c r="I143" s="1222"/>
      <c r="J143" s="1553"/>
      <c r="K143" s="1588"/>
      <c r="L143" s="1221"/>
    </row>
    <row r="144" spans="1:12" ht="16.5" thickBot="1">
      <c r="A144" s="1420"/>
      <c r="B144" s="1421">
        <v>6</v>
      </c>
      <c r="C144" s="1422" t="s">
        <v>60</v>
      </c>
      <c r="D144" s="1955"/>
      <c r="E144" s="1423"/>
      <c r="F144" s="1399"/>
      <c r="G144" s="1402"/>
      <c r="H144" s="1428"/>
      <c r="I144" s="1400"/>
      <c r="J144" s="2105"/>
      <c r="K144" s="1968"/>
      <c r="L144" s="1201"/>
    </row>
    <row r="145" spans="1:12" ht="16.5" thickBot="1">
      <c r="A145" s="1378"/>
      <c r="B145" s="1379"/>
      <c r="C145" s="1380" t="s">
        <v>910</v>
      </c>
      <c r="D145" s="1381">
        <f>SUM(D146:D151)</f>
        <v>14000</v>
      </c>
      <c r="E145" s="1381">
        <f>SUM(E146:E151)</f>
        <v>2000</v>
      </c>
      <c r="F145" s="1381">
        <f>SUM(F146:F148)</f>
        <v>2000</v>
      </c>
      <c r="G145" s="1391">
        <f>SUM(G146:G148)</f>
        <v>0</v>
      </c>
      <c r="H145" s="1392">
        <f>SUM(F145:G145)</f>
        <v>2000</v>
      </c>
      <c r="I145" s="1383">
        <f>SUM(I146:I151)</f>
        <v>0</v>
      </c>
      <c r="J145" s="1457">
        <f>I145/H145</f>
        <v>0</v>
      </c>
      <c r="K145" s="1392">
        <f>SUM(K146:K151)</f>
        <v>0</v>
      </c>
      <c r="L145" s="1381">
        <f>SUM(L146:L151)</f>
        <v>0</v>
      </c>
    </row>
    <row r="146" spans="1:12" ht="15.75">
      <c r="A146" s="1384"/>
      <c r="B146" s="1385">
        <v>1</v>
      </c>
      <c r="C146" s="1301" t="s">
        <v>678</v>
      </c>
      <c r="D146" s="1950"/>
      <c r="E146" s="1296"/>
      <c r="F146" s="1386"/>
      <c r="G146" s="1393"/>
      <c r="H146" s="1388">
        <f>SUM(F146:G146)</f>
        <v>0</v>
      </c>
      <c r="I146" s="1297"/>
      <c r="J146" s="1513"/>
      <c r="K146" s="1597"/>
      <c r="L146" s="1591"/>
    </row>
    <row r="147" spans="1:12" ht="15.75">
      <c r="A147" s="1384"/>
      <c r="B147" s="1385">
        <v>2</v>
      </c>
      <c r="C147" s="1301" t="s">
        <v>680</v>
      </c>
      <c r="D147" s="1950">
        <v>14000</v>
      </c>
      <c r="E147" s="1296">
        <v>2000</v>
      </c>
      <c r="F147" s="1394">
        <v>2000</v>
      </c>
      <c r="G147" s="1389"/>
      <c r="H147" s="1395">
        <f>SUM(F147:G147)</f>
        <v>2000</v>
      </c>
      <c r="I147" s="1222"/>
      <c r="J147" s="1553">
        <f>I147/H147</f>
        <v>0</v>
      </c>
      <c r="K147" s="1588"/>
      <c r="L147" s="1221"/>
    </row>
    <row r="148" spans="1:12" ht="15.75">
      <c r="A148" s="1384"/>
      <c r="B148" s="1385">
        <v>3</v>
      </c>
      <c r="C148" s="1301" t="s">
        <v>675</v>
      </c>
      <c r="D148" s="1950"/>
      <c r="E148" s="1296"/>
      <c r="F148" s="1394"/>
      <c r="G148" s="1389"/>
      <c r="H148" s="1395">
        <f>SUM(F148:G148)</f>
        <v>0</v>
      </c>
      <c r="I148" s="1222"/>
      <c r="J148" s="1553"/>
      <c r="K148" s="1588"/>
      <c r="L148" s="1221"/>
    </row>
    <row r="149" spans="1:12" ht="15.75">
      <c r="A149" s="1384"/>
      <c r="B149" s="1385">
        <v>4</v>
      </c>
      <c r="C149" s="1199" t="s">
        <v>58</v>
      </c>
      <c r="D149" s="1951"/>
      <c r="E149" s="1296"/>
      <c r="F149" s="1394"/>
      <c r="G149" s="1389"/>
      <c r="H149" s="1395"/>
      <c r="I149" s="1222"/>
      <c r="J149" s="1553"/>
      <c r="K149" s="1588"/>
      <c r="L149" s="1221"/>
    </row>
    <row r="150" spans="1:12" ht="15.75">
      <c r="A150" s="1384"/>
      <c r="B150" s="1385">
        <v>5</v>
      </c>
      <c r="C150" s="1301" t="s">
        <v>29</v>
      </c>
      <c r="D150" s="1950"/>
      <c r="E150" s="1296"/>
      <c r="F150" s="1394"/>
      <c r="G150" s="1389"/>
      <c r="H150" s="1395"/>
      <c r="I150" s="1222"/>
      <c r="J150" s="1553"/>
      <c r="K150" s="1588"/>
      <c r="L150" s="1221"/>
    </row>
    <row r="151" spans="1:12" ht="16.5" thickBot="1">
      <c r="A151" s="1420"/>
      <c r="B151" s="1421">
        <v>6</v>
      </c>
      <c r="C151" s="1422" t="s">
        <v>60</v>
      </c>
      <c r="D151" s="1955"/>
      <c r="E151" s="1423"/>
      <c r="F151" s="1399"/>
      <c r="G151" s="1402"/>
      <c r="H151" s="1428"/>
      <c r="I151" s="1400"/>
      <c r="J151" s="2105"/>
      <c r="K151" s="1968"/>
      <c r="L151" s="1201"/>
    </row>
    <row r="152" spans="1:12" ht="16.5" thickBot="1">
      <c r="A152" s="1378"/>
      <c r="B152" s="1379"/>
      <c r="C152" s="1380" t="s">
        <v>911</v>
      </c>
      <c r="D152" s="1381">
        <f>SUM(D153:D158)</f>
        <v>14000</v>
      </c>
      <c r="E152" s="1381">
        <f>SUM(E153:E158)</f>
        <v>500</v>
      </c>
      <c r="F152" s="1381">
        <f>SUM(F153:F155)</f>
        <v>500</v>
      </c>
      <c r="G152" s="1391">
        <f>SUM(G153:G155)</f>
        <v>0</v>
      </c>
      <c r="H152" s="1392">
        <f>SUM(F152:G152)</f>
        <v>500</v>
      </c>
      <c r="I152" s="1383">
        <f>SUM(I153:I158)</f>
        <v>0</v>
      </c>
      <c r="J152" s="1457">
        <f>I152/H152</f>
        <v>0</v>
      </c>
      <c r="K152" s="1392">
        <f>SUM(K153:K158)</f>
        <v>0</v>
      </c>
      <c r="L152" s="1381">
        <f>SUM(L153:L158)</f>
        <v>0</v>
      </c>
    </row>
    <row r="153" spans="1:12" ht="15.75">
      <c r="A153" s="1384"/>
      <c r="B153" s="1385">
        <v>1</v>
      </c>
      <c r="C153" s="1301" t="s">
        <v>678</v>
      </c>
      <c r="D153" s="1950"/>
      <c r="E153" s="1296"/>
      <c r="F153" s="1386"/>
      <c r="G153" s="1393"/>
      <c r="H153" s="1388">
        <f>SUM(F153:G153)</f>
        <v>0</v>
      </c>
      <c r="I153" s="1297"/>
      <c r="J153" s="1513"/>
      <c r="K153" s="1597"/>
      <c r="L153" s="1591"/>
    </row>
    <row r="154" spans="1:12" ht="15.75">
      <c r="A154" s="1384"/>
      <c r="B154" s="1385">
        <v>2</v>
      </c>
      <c r="C154" s="1301" t="s">
        <v>680</v>
      </c>
      <c r="D154" s="1950">
        <v>14000</v>
      </c>
      <c r="E154" s="1296">
        <v>500</v>
      </c>
      <c r="F154" s="1394">
        <v>500</v>
      </c>
      <c r="G154" s="1389"/>
      <c r="H154" s="1395">
        <f>SUM(F154:G154)</f>
        <v>500</v>
      </c>
      <c r="I154" s="1222"/>
      <c r="J154" s="1553">
        <f>I154/H154</f>
        <v>0</v>
      </c>
      <c r="K154" s="1588"/>
      <c r="L154" s="1221"/>
    </row>
    <row r="155" spans="1:12" ht="15.75">
      <c r="A155" s="1384"/>
      <c r="B155" s="1385">
        <v>3</v>
      </c>
      <c r="C155" s="1301" t="s">
        <v>675</v>
      </c>
      <c r="D155" s="1950"/>
      <c r="E155" s="1296"/>
      <c r="F155" s="1394"/>
      <c r="G155" s="1389"/>
      <c r="H155" s="1395">
        <f>SUM(F155:G155)</f>
        <v>0</v>
      </c>
      <c r="I155" s="1222"/>
      <c r="J155" s="1553"/>
      <c r="K155" s="1588"/>
      <c r="L155" s="1221"/>
    </row>
    <row r="156" spans="1:12" ht="15.75">
      <c r="A156" s="1384"/>
      <c r="B156" s="1385">
        <v>4</v>
      </c>
      <c r="C156" s="1199" t="s">
        <v>58</v>
      </c>
      <c r="D156" s="1951"/>
      <c r="E156" s="1296"/>
      <c r="F156" s="1394"/>
      <c r="G156" s="1389"/>
      <c r="H156" s="1395"/>
      <c r="I156" s="1222"/>
      <c r="J156" s="1553"/>
      <c r="K156" s="1588"/>
      <c r="L156" s="1221"/>
    </row>
    <row r="157" spans="1:12" ht="15.75">
      <c r="A157" s="1384"/>
      <c r="B157" s="1385">
        <v>5</v>
      </c>
      <c r="C157" s="1301" t="s">
        <v>29</v>
      </c>
      <c r="D157" s="1950"/>
      <c r="E157" s="1296"/>
      <c r="F157" s="1394"/>
      <c r="G157" s="1389"/>
      <c r="H157" s="1395"/>
      <c r="I157" s="1222"/>
      <c r="J157" s="1553"/>
      <c r="K157" s="1588"/>
      <c r="L157" s="1221"/>
    </row>
    <row r="158" spans="1:12" ht="16.5" thickBot="1">
      <c r="A158" s="1420"/>
      <c r="B158" s="1421">
        <v>6</v>
      </c>
      <c r="C158" s="1422" t="s">
        <v>60</v>
      </c>
      <c r="D158" s="1955"/>
      <c r="E158" s="1423"/>
      <c r="F158" s="1399"/>
      <c r="G158" s="1402"/>
      <c r="H158" s="1428"/>
      <c r="I158" s="1400"/>
      <c r="J158" s="2105"/>
      <c r="K158" s="1968"/>
      <c r="L158" s="1201"/>
    </row>
    <row r="159" spans="1:12" ht="16.5" thickBot="1">
      <c r="A159" s="1378"/>
      <c r="B159" s="1379"/>
      <c r="C159" s="1380" t="s">
        <v>612</v>
      </c>
      <c r="D159" s="1381">
        <f>SUM(D160:D165)</f>
        <v>7000</v>
      </c>
      <c r="E159" s="1381">
        <f>SUM(E160:E165)</f>
        <v>12000</v>
      </c>
      <c r="F159" s="1381">
        <f>SUM(F160:F162)</f>
        <v>12000</v>
      </c>
      <c r="G159" s="1391">
        <f>SUM(G160:G165)</f>
        <v>0</v>
      </c>
      <c r="H159" s="1392">
        <f aca="true" t="shared" si="7" ref="H159:H217">SUM(F159:G159)</f>
        <v>12000</v>
      </c>
      <c r="I159" s="1383">
        <f>SUM(I160:I165)</f>
        <v>0</v>
      </c>
      <c r="J159" s="1457">
        <f>I159/H159</f>
        <v>0</v>
      </c>
      <c r="K159" s="1392">
        <f>SUM(K160:K165)</f>
        <v>0</v>
      </c>
      <c r="L159" s="1381">
        <f>SUM(L160:L165)</f>
        <v>0</v>
      </c>
    </row>
    <row r="160" spans="1:12" ht="15.75">
      <c r="A160" s="1384"/>
      <c r="B160" s="1385">
        <v>1</v>
      </c>
      <c r="C160" s="1301" t="s">
        <v>678</v>
      </c>
      <c r="D160" s="1950"/>
      <c r="E160" s="1296"/>
      <c r="F160" s="1386"/>
      <c r="G160" s="1386"/>
      <c r="H160" s="1393">
        <f t="shared" si="7"/>
        <v>0</v>
      </c>
      <c r="I160" s="1297"/>
      <c r="J160" s="1513"/>
      <c r="K160" s="1597"/>
      <c r="L160" s="1591"/>
    </row>
    <row r="161" spans="1:12" ht="15.75">
      <c r="A161" s="1384"/>
      <c r="B161" s="1385">
        <v>2</v>
      </c>
      <c r="C161" s="1301" t="s">
        <v>680</v>
      </c>
      <c r="D161" s="1950">
        <v>7000</v>
      </c>
      <c r="E161" s="1296">
        <v>12000</v>
      </c>
      <c r="F161" s="1394">
        <v>12000</v>
      </c>
      <c r="G161" s="1394"/>
      <c r="H161" s="1389">
        <f t="shared" si="7"/>
        <v>12000</v>
      </c>
      <c r="I161" s="1222"/>
      <c r="J161" s="1553">
        <f>I161/H161</f>
        <v>0</v>
      </c>
      <c r="K161" s="1588"/>
      <c r="L161" s="1221"/>
    </row>
    <row r="162" spans="1:12" ht="15.75">
      <c r="A162" s="1384"/>
      <c r="B162" s="1385">
        <v>3</v>
      </c>
      <c r="C162" s="1301" t="s">
        <v>675</v>
      </c>
      <c r="D162" s="1950"/>
      <c r="E162" s="1296"/>
      <c r="F162" s="1394"/>
      <c r="G162" s="1394"/>
      <c r="H162" s="1389">
        <f t="shared" si="7"/>
        <v>0</v>
      </c>
      <c r="I162" s="1222"/>
      <c r="J162" s="1553"/>
      <c r="K162" s="1588"/>
      <c r="L162" s="1221"/>
    </row>
    <row r="163" spans="1:12" ht="15.75">
      <c r="A163" s="1384"/>
      <c r="B163" s="1385">
        <v>4</v>
      </c>
      <c r="C163" s="1199" t="s">
        <v>58</v>
      </c>
      <c r="D163" s="1951"/>
      <c r="E163" s="1296"/>
      <c r="F163" s="1394"/>
      <c r="G163" s="1394"/>
      <c r="H163" s="1389">
        <f t="shared" si="7"/>
        <v>0</v>
      </c>
      <c r="I163" s="1222"/>
      <c r="J163" s="1553"/>
      <c r="K163" s="1588"/>
      <c r="L163" s="1221"/>
    </row>
    <row r="164" spans="1:12" ht="15.75">
      <c r="A164" s="1384"/>
      <c r="B164" s="1385">
        <v>5</v>
      </c>
      <c r="C164" s="1301" t="s">
        <v>29</v>
      </c>
      <c r="D164" s="1950"/>
      <c r="E164" s="1296"/>
      <c r="F164" s="1394"/>
      <c r="G164" s="1394"/>
      <c r="H164" s="1389">
        <f t="shared" si="7"/>
        <v>0</v>
      </c>
      <c r="I164" s="1222"/>
      <c r="J164" s="1553"/>
      <c r="K164" s="1588"/>
      <c r="L164" s="1221"/>
    </row>
    <row r="165" spans="1:12" ht="16.5" thickBot="1">
      <c r="A165" s="1396"/>
      <c r="B165" s="1397">
        <v>6</v>
      </c>
      <c r="C165" s="1301" t="s">
        <v>60</v>
      </c>
      <c r="D165" s="1938"/>
      <c r="E165" s="1398"/>
      <c r="F165" s="1399"/>
      <c r="G165" s="1399"/>
      <c r="H165" s="1402">
        <f t="shared" si="7"/>
        <v>0</v>
      </c>
      <c r="I165" s="1400"/>
      <c r="J165" s="2104"/>
      <c r="K165" s="1968"/>
      <c r="L165" s="1201"/>
    </row>
    <row r="166" spans="1:12" ht="16.5" thickBot="1">
      <c r="A166" s="1378"/>
      <c r="B166" s="1379"/>
      <c r="C166" s="1380" t="s">
        <v>494</v>
      </c>
      <c r="D166" s="1381">
        <f>SUM(D167:D169)</f>
        <v>18000</v>
      </c>
      <c r="E166" s="1381">
        <f>SUM(E167:E169)</f>
        <v>25000</v>
      </c>
      <c r="F166" s="1382">
        <f>SUM(F167:F170)</f>
        <v>25000</v>
      </c>
      <c r="G166" s="1382">
        <f>SUM(G167:G170)</f>
        <v>0</v>
      </c>
      <c r="H166" s="1391">
        <f t="shared" si="7"/>
        <v>25000</v>
      </c>
      <c r="I166" s="1231">
        <f>SUM(I167:I169)</f>
        <v>0</v>
      </c>
      <c r="J166" s="1457">
        <f>I166/H166</f>
        <v>0</v>
      </c>
      <c r="K166" s="1392">
        <f>SUM(K167:K169)</f>
        <v>0</v>
      </c>
      <c r="L166" s="1381">
        <f>SUM(L167:L169)</f>
        <v>0</v>
      </c>
    </row>
    <row r="167" spans="1:12" ht="15.75">
      <c r="A167" s="1429"/>
      <c r="B167" s="1430">
        <v>1</v>
      </c>
      <c r="C167" s="1431" t="s">
        <v>678</v>
      </c>
      <c r="D167" s="1956"/>
      <c r="E167" s="1298"/>
      <c r="F167" s="1386">
        <v>0</v>
      </c>
      <c r="G167" s="1386"/>
      <c r="H167" s="1393">
        <f t="shared" si="7"/>
        <v>0</v>
      </c>
      <c r="I167" s="1297"/>
      <c r="J167" s="1513"/>
      <c r="K167" s="1597"/>
      <c r="L167" s="1591"/>
    </row>
    <row r="168" spans="1:12" ht="15.75">
      <c r="A168" s="1384"/>
      <c r="B168" s="1385">
        <v>2</v>
      </c>
      <c r="C168" s="1301" t="s">
        <v>680</v>
      </c>
      <c r="D168" s="1950">
        <v>18000</v>
      </c>
      <c r="E168" s="1296">
        <v>25000</v>
      </c>
      <c r="F168" s="1394">
        <v>25000</v>
      </c>
      <c r="G168" s="1394"/>
      <c r="H168" s="1389">
        <f t="shared" si="7"/>
        <v>25000</v>
      </c>
      <c r="I168" s="1222"/>
      <c r="J168" s="1553">
        <f>I168/H168</f>
        <v>0</v>
      </c>
      <c r="K168" s="1588"/>
      <c r="L168" s="1221"/>
    </row>
    <row r="169" spans="1:12" ht="15.75">
      <c r="A169" s="1384"/>
      <c r="B169" s="1385">
        <v>3</v>
      </c>
      <c r="C169" s="1301" t="s">
        <v>675</v>
      </c>
      <c r="D169" s="1950"/>
      <c r="E169" s="1296"/>
      <c r="F169" s="1394"/>
      <c r="G169" s="1389"/>
      <c r="H169" s="1302">
        <f t="shared" si="7"/>
        <v>0</v>
      </c>
      <c r="I169" s="1202"/>
      <c r="J169" s="2104"/>
      <c r="K169" s="1588"/>
      <c r="L169" s="1221"/>
    </row>
    <row r="170" spans="1:12" ht="16.5" thickBot="1">
      <c r="A170" s="1396"/>
      <c r="B170" s="1397">
        <v>4</v>
      </c>
      <c r="C170" s="1427" t="s">
        <v>162</v>
      </c>
      <c r="D170" s="1938"/>
      <c r="E170" s="1398"/>
      <c r="F170" s="1399"/>
      <c r="G170" s="1399"/>
      <c r="H170" s="1302">
        <f t="shared" si="7"/>
        <v>0</v>
      </c>
      <c r="I170" s="1400"/>
      <c r="J170" s="2105"/>
      <c r="K170" s="2075"/>
      <c r="L170" s="1443"/>
    </row>
    <row r="171" spans="1:12" ht="16.5" hidden="1" thickBot="1">
      <c r="A171" s="1378"/>
      <c r="B171" s="1379"/>
      <c r="C171" s="1380" t="s">
        <v>874</v>
      </c>
      <c r="D171" s="1949"/>
      <c r="E171" s="1381">
        <f>SUM(E172:E176)</f>
        <v>0</v>
      </c>
      <c r="F171" s="1382">
        <f>SUM(F172:F176)</f>
        <v>0</v>
      </c>
      <c r="G171" s="1382">
        <f>SUM(G172:G175)</f>
        <v>0</v>
      </c>
      <c r="H171" s="1391">
        <f t="shared" si="7"/>
        <v>0</v>
      </c>
      <c r="I171" s="1231">
        <f>SUM(I172:I175)</f>
        <v>0</v>
      </c>
      <c r="J171" s="2102"/>
      <c r="K171" s="1674"/>
      <c r="L171" s="2061"/>
    </row>
    <row r="172" spans="1:12" ht="16.5" hidden="1" thickBot="1">
      <c r="A172" s="1429"/>
      <c r="B172" s="1430">
        <v>1</v>
      </c>
      <c r="C172" s="1431" t="s">
        <v>678</v>
      </c>
      <c r="D172" s="1956"/>
      <c r="E172" s="1298"/>
      <c r="F172" s="1386"/>
      <c r="G172" s="1386"/>
      <c r="H172" s="1393">
        <f t="shared" si="7"/>
        <v>0</v>
      </c>
      <c r="I172" s="1297"/>
      <c r="J172" s="1513"/>
      <c r="K172" s="1597"/>
      <c r="L172" s="1591"/>
    </row>
    <row r="173" spans="1:12" ht="16.5" hidden="1" thickBot="1">
      <c r="A173" s="1384"/>
      <c r="B173" s="1385">
        <v>2</v>
      </c>
      <c r="C173" s="1301" t="s">
        <v>680</v>
      </c>
      <c r="D173" s="1950"/>
      <c r="E173" s="1296"/>
      <c r="F173" s="1394"/>
      <c r="G173" s="1394"/>
      <c r="H173" s="1389">
        <f t="shared" si="7"/>
        <v>0</v>
      </c>
      <c r="I173" s="1222"/>
      <c r="J173" s="1553"/>
      <c r="K173" s="1588"/>
      <c r="L173" s="1221"/>
    </row>
    <row r="174" spans="1:12" ht="16.5" hidden="1" thickBot="1">
      <c r="A174" s="1384"/>
      <c r="B174" s="1385">
        <v>3</v>
      </c>
      <c r="C174" s="1301" t="s">
        <v>578</v>
      </c>
      <c r="D174" s="1950"/>
      <c r="E174" s="1296"/>
      <c r="F174" s="1394"/>
      <c r="G174" s="1394"/>
      <c r="H174" s="1389">
        <f t="shared" si="7"/>
        <v>0</v>
      </c>
      <c r="I174" s="1202"/>
      <c r="J174" s="2104"/>
      <c r="K174" s="1588"/>
      <c r="L174" s="1221"/>
    </row>
    <row r="175" spans="1:12" ht="16.5" hidden="1" thickBot="1">
      <c r="A175" s="1384"/>
      <c r="B175" s="1385">
        <v>4</v>
      </c>
      <c r="C175" s="1301" t="s">
        <v>675</v>
      </c>
      <c r="D175" s="1950"/>
      <c r="E175" s="1296"/>
      <c r="F175" s="1394"/>
      <c r="G175" s="1389"/>
      <c r="H175" s="1302">
        <f t="shared" si="7"/>
        <v>0</v>
      </c>
      <c r="I175" s="1202"/>
      <c r="J175" s="2104"/>
      <c r="K175" s="1588"/>
      <c r="L175" s="1221"/>
    </row>
    <row r="176" spans="1:12" ht="16.5" hidden="1" thickBot="1">
      <c r="A176" s="1396"/>
      <c r="B176" s="1397">
        <v>5</v>
      </c>
      <c r="C176" s="1427" t="s">
        <v>162</v>
      </c>
      <c r="D176" s="1938"/>
      <c r="E176" s="1398"/>
      <c r="F176" s="1399"/>
      <c r="G176" s="1399"/>
      <c r="H176" s="1302">
        <f t="shared" si="7"/>
        <v>0</v>
      </c>
      <c r="I176" s="1400"/>
      <c r="J176" s="2105"/>
      <c r="K176" s="1968"/>
      <c r="L176" s="1201"/>
    </row>
    <row r="177" spans="1:12" ht="16.5" hidden="1" thickBot="1">
      <c r="A177" s="1378"/>
      <c r="B177" s="1379"/>
      <c r="C177" s="1380" t="s">
        <v>164</v>
      </c>
      <c r="D177" s="1381">
        <f>SUM(D178:D181)</f>
        <v>800</v>
      </c>
      <c r="E177" s="1381">
        <f>SUM(E178:E181)</f>
        <v>0</v>
      </c>
      <c r="F177" s="1381">
        <f>SUM(F178:F181)</f>
        <v>0</v>
      </c>
      <c r="G177" s="1391">
        <f>SUM(G178:G181)</f>
        <v>0</v>
      </c>
      <c r="H177" s="1392">
        <f t="shared" si="7"/>
        <v>0</v>
      </c>
      <c r="I177" s="1231">
        <f>SUM(I178:I180)</f>
        <v>0</v>
      </c>
      <c r="J177" s="2102"/>
      <c r="K177" s="1308"/>
      <c r="L177" s="1318"/>
    </row>
    <row r="178" spans="1:12" ht="16.5" hidden="1" thickBot="1">
      <c r="A178" s="1429"/>
      <c r="B178" s="1430">
        <v>1</v>
      </c>
      <c r="C178" s="1431" t="s">
        <v>133</v>
      </c>
      <c r="D178" s="1956"/>
      <c r="E178" s="1298"/>
      <c r="F178" s="1386"/>
      <c r="G178" s="1393"/>
      <c r="H178" s="1388">
        <f t="shared" si="7"/>
        <v>0</v>
      </c>
      <c r="I178" s="1297"/>
      <c r="J178" s="1513"/>
      <c r="K178" s="1597"/>
      <c r="L178" s="1591"/>
    </row>
    <row r="179" spans="1:12" ht="16.5" hidden="1" thickBot="1">
      <c r="A179" s="1384"/>
      <c r="B179" s="1385">
        <v>2</v>
      </c>
      <c r="C179" s="1301" t="s">
        <v>134</v>
      </c>
      <c r="D179" s="1950"/>
      <c r="E179" s="1296"/>
      <c r="F179" s="1394">
        <v>0</v>
      </c>
      <c r="G179" s="1389"/>
      <c r="H179" s="1395">
        <f t="shared" si="7"/>
        <v>0</v>
      </c>
      <c r="I179" s="1222"/>
      <c r="J179" s="1553"/>
      <c r="K179" s="1588"/>
      <c r="L179" s="1221"/>
    </row>
    <row r="180" spans="1:12" ht="16.5" hidden="1" thickBot="1">
      <c r="A180" s="1384"/>
      <c r="B180" s="1385">
        <v>3</v>
      </c>
      <c r="C180" s="1301" t="s">
        <v>580</v>
      </c>
      <c r="D180" s="1950"/>
      <c r="E180" s="1296"/>
      <c r="F180" s="1394"/>
      <c r="G180" s="1389"/>
      <c r="H180" s="1395">
        <f t="shared" si="7"/>
        <v>0</v>
      </c>
      <c r="I180" s="1202"/>
      <c r="J180" s="2104"/>
      <c r="K180" s="1588"/>
      <c r="L180" s="1221"/>
    </row>
    <row r="181" spans="1:12" ht="16.5" hidden="1" thickBot="1">
      <c r="A181" s="1396"/>
      <c r="B181" s="1397">
        <v>4</v>
      </c>
      <c r="C181" s="1427" t="s">
        <v>162</v>
      </c>
      <c r="D181" s="1938">
        <v>800</v>
      </c>
      <c r="E181" s="1398">
        <v>0</v>
      </c>
      <c r="F181" s="1399"/>
      <c r="G181" s="1402"/>
      <c r="H181" s="1395">
        <f t="shared" si="7"/>
        <v>0</v>
      </c>
      <c r="I181" s="1400"/>
      <c r="J181" s="2105"/>
      <c r="K181" s="1968"/>
      <c r="L181" s="1201"/>
    </row>
    <row r="182" spans="1:12" ht="16.5" thickBot="1">
      <c r="A182" s="1378"/>
      <c r="B182" s="1379"/>
      <c r="C182" s="1380" t="s">
        <v>165</v>
      </c>
      <c r="D182" s="1381">
        <f>SUM(D183:D185)</f>
        <v>6000</v>
      </c>
      <c r="E182" s="1381">
        <f>SUM(E183:E185)</f>
        <v>7100</v>
      </c>
      <c r="F182" s="1391">
        <f>SUM(F183:F186)</f>
        <v>7100</v>
      </c>
      <c r="G182" s="1391">
        <f>SUM(G183:G186)</f>
        <v>0</v>
      </c>
      <c r="H182" s="1392">
        <f t="shared" si="7"/>
        <v>7100</v>
      </c>
      <c r="I182" s="1231">
        <f>SUM(I183:I185)</f>
        <v>0</v>
      </c>
      <c r="J182" s="2102"/>
      <c r="K182" s="1392">
        <f>SUM(K183:K185)</f>
        <v>0</v>
      </c>
      <c r="L182" s="1381">
        <f>SUM(L183:L185)</f>
        <v>0</v>
      </c>
    </row>
    <row r="183" spans="1:12" ht="15.75">
      <c r="A183" s="1429"/>
      <c r="B183" s="1430">
        <v>1</v>
      </c>
      <c r="C183" s="1431" t="s">
        <v>678</v>
      </c>
      <c r="D183" s="1956"/>
      <c r="E183" s="1298"/>
      <c r="F183" s="1386"/>
      <c r="G183" s="1393"/>
      <c r="H183" s="1388">
        <f t="shared" si="7"/>
        <v>0</v>
      </c>
      <c r="I183" s="1297"/>
      <c r="J183" s="1513"/>
      <c r="K183" s="1597"/>
      <c r="L183" s="1591"/>
    </row>
    <row r="184" spans="1:12" ht="15.75">
      <c r="A184" s="1384"/>
      <c r="B184" s="1385">
        <v>2</v>
      </c>
      <c r="C184" s="1301" t="s">
        <v>680</v>
      </c>
      <c r="D184" s="1950">
        <v>6000</v>
      </c>
      <c r="E184" s="1296">
        <v>7100</v>
      </c>
      <c r="F184" s="1394">
        <v>7100</v>
      </c>
      <c r="G184" s="1389"/>
      <c r="H184" s="1395">
        <f t="shared" si="7"/>
        <v>7100</v>
      </c>
      <c r="I184" s="1222">
        <v>0</v>
      </c>
      <c r="J184" s="1553"/>
      <c r="K184" s="1588"/>
      <c r="L184" s="1221"/>
    </row>
    <row r="185" spans="1:12" ht="15.75">
      <c r="A185" s="1384"/>
      <c r="B185" s="1385">
        <v>3</v>
      </c>
      <c r="C185" s="1301" t="s">
        <v>580</v>
      </c>
      <c r="D185" s="1950"/>
      <c r="E185" s="1296"/>
      <c r="F185" s="1394"/>
      <c r="G185" s="1389"/>
      <c r="H185" s="1390">
        <f t="shared" si="7"/>
        <v>0</v>
      </c>
      <c r="I185" s="1222"/>
      <c r="J185" s="1553"/>
      <c r="K185" s="1588"/>
      <c r="L185" s="1221"/>
    </row>
    <row r="186" spans="1:12" ht="16.5" thickBot="1">
      <c r="A186" s="1396"/>
      <c r="B186" s="1397">
        <v>4</v>
      </c>
      <c r="C186" s="1427" t="s">
        <v>162</v>
      </c>
      <c r="D186" s="1938"/>
      <c r="E186" s="1398"/>
      <c r="F186" s="1424"/>
      <c r="G186" s="1402"/>
      <c r="H186" s="1395">
        <f t="shared" si="7"/>
        <v>0</v>
      </c>
      <c r="I186" s="1400"/>
      <c r="J186" s="2105"/>
      <c r="K186" s="1968"/>
      <c r="L186" s="1201"/>
    </row>
    <row r="187" spans="1:12" ht="16.5" thickBot="1">
      <c r="A187" s="1378"/>
      <c r="B187" s="1379"/>
      <c r="C187" s="1380" t="s">
        <v>495</v>
      </c>
      <c r="D187" s="1381">
        <f>SUM(D188:D190)</f>
        <v>1800</v>
      </c>
      <c r="E187" s="1381">
        <f>SUM(E188:E190)</f>
        <v>2000</v>
      </c>
      <c r="F187" s="1381">
        <f>SUM(F188:F190)</f>
        <v>2000</v>
      </c>
      <c r="G187" s="1391">
        <f>SUM(G188:G190)</f>
        <v>0</v>
      </c>
      <c r="H187" s="1392">
        <f t="shared" si="7"/>
        <v>2000</v>
      </c>
      <c r="I187" s="1383">
        <f>SUM(I188:I190)</f>
        <v>0</v>
      </c>
      <c r="J187" s="1457">
        <f>I187/H187</f>
        <v>0</v>
      </c>
      <c r="K187" s="1392">
        <f>SUM(K188:K190)</f>
        <v>0</v>
      </c>
      <c r="L187" s="1381">
        <f>SUM(L188:L190)</f>
        <v>0</v>
      </c>
    </row>
    <row r="188" spans="1:12" ht="15.75">
      <c r="A188" s="1429"/>
      <c r="B188" s="1430">
        <v>1</v>
      </c>
      <c r="C188" s="1431" t="s">
        <v>678</v>
      </c>
      <c r="D188" s="1956"/>
      <c r="E188" s="1298"/>
      <c r="F188" s="1386"/>
      <c r="G188" s="1386"/>
      <c r="H188" s="1393">
        <f t="shared" si="7"/>
        <v>0</v>
      </c>
      <c r="I188" s="1297"/>
      <c r="J188" s="1513"/>
      <c r="K188" s="1597"/>
      <c r="L188" s="1591"/>
    </row>
    <row r="189" spans="1:12" ht="15.75">
      <c r="A189" s="1384"/>
      <c r="B189" s="1385">
        <v>2</v>
      </c>
      <c r="C189" s="1301" t="s">
        <v>680</v>
      </c>
      <c r="D189" s="1950">
        <v>1800</v>
      </c>
      <c r="E189" s="1296">
        <v>2000</v>
      </c>
      <c r="F189" s="1394">
        <v>2000</v>
      </c>
      <c r="G189" s="1394"/>
      <c r="H189" s="1389">
        <f t="shared" si="7"/>
        <v>2000</v>
      </c>
      <c r="I189" s="1222"/>
      <c r="J189" s="1553">
        <f>I189/H189</f>
        <v>0</v>
      </c>
      <c r="K189" s="1588"/>
      <c r="L189" s="1221"/>
    </row>
    <row r="190" spans="1:12" ht="16.5" thickBot="1">
      <c r="A190" s="1420"/>
      <c r="B190" s="1421">
        <v>3</v>
      </c>
      <c r="C190" s="1422" t="s">
        <v>675</v>
      </c>
      <c r="D190" s="1955"/>
      <c r="E190" s="1423"/>
      <c r="F190" s="1407"/>
      <c r="G190" s="1407"/>
      <c r="H190" s="1408">
        <f t="shared" si="7"/>
        <v>0</v>
      </c>
      <c r="I190" s="1443"/>
      <c r="J190" s="2104"/>
      <c r="K190" s="1503"/>
      <c r="L190" s="1443"/>
    </row>
    <row r="191" spans="1:12" ht="16.5" thickBot="1">
      <c r="A191" s="1432"/>
      <c r="B191" s="1433"/>
      <c r="C191" s="1434" t="s">
        <v>1021</v>
      </c>
      <c r="D191" s="1438">
        <f>SUM(D192:D195)</f>
        <v>0</v>
      </c>
      <c r="E191" s="1438">
        <f>SUM(E192:E195)</f>
        <v>1000</v>
      </c>
      <c r="F191" s="1425">
        <f>SUM(F192:F195)</f>
        <v>1000</v>
      </c>
      <c r="G191" s="1425">
        <f>SUM(G192:G195)</f>
        <v>0</v>
      </c>
      <c r="H191" s="1426">
        <f t="shared" si="7"/>
        <v>1000</v>
      </c>
      <c r="I191" s="1419">
        <f>SUM(I192:I195)</f>
        <v>0</v>
      </c>
      <c r="J191" s="1457"/>
      <c r="K191" s="1674"/>
      <c r="L191" s="2061"/>
    </row>
    <row r="192" spans="1:12" ht="15.75">
      <c r="A192" s="1429"/>
      <c r="B192" s="1436">
        <v>1</v>
      </c>
      <c r="C192" s="1199" t="s">
        <v>678</v>
      </c>
      <c r="D192" s="1951"/>
      <c r="E192" s="1401"/>
      <c r="F192" s="1386"/>
      <c r="G192" s="1386"/>
      <c r="H192" s="1393">
        <f t="shared" si="7"/>
        <v>0</v>
      </c>
      <c r="I192" s="1297"/>
      <c r="J192" s="1513"/>
      <c r="K192" s="1597"/>
      <c r="L192" s="1591"/>
    </row>
    <row r="193" spans="1:12" ht="15.75">
      <c r="A193" s="1384"/>
      <c r="B193" s="1385">
        <v>2</v>
      </c>
      <c r="C193" s="1301" t="s">
        <v>680</v>
      </c>
      <c r="D193" s="1950"/>
      <c r="E193" s="1296">
        <v>1000</v>
      </c>
      <c r="F193" s="1394">
        <v>1000</v>
      </c>
      <c r="G193" s="1394"/>
      <c r="H193" s="1389">
        <f t="shared" si="7"/>
        <v>1000</v>
      </c>
      <c r="I193" s="1222"/>
      <c r="J193" s="1553"/>
      <c r="K193" s="1588"/>
      <c r="L193" s="1221"/>
    </row>
    <row r="194" spans="1:12" ht="15.75">
      <c r="A194" s="1403"/>
      <c r="B194" s="1404">
        <v>3</v>
      </c>
      <c r="C194" s="1301" t="s">
        <v>679</v>
      </c>
      <c r="D194" s="1952"/>
      <c r="E194" s="1406"/>
      <c r="F194" s="1303">
        <v>0</v>
      </c>
      <c r="G194" s="1303"/>
      <c r="H194" s="1389">
        <f t="shared" si="7"/>
        <v>0</v>
      </c>
      <c r="I194" s="1202"/>
      <c r="J194" s="2104"/>
      <c r="K194" s="1968"/>
      <c r="L194" s="1201"/>
    </row>
    <row r="195" spans="1:12" ht="16.5" thickBot="1">
      <c r="A195" s="1403"/>
      <c r="B195" s="1404">
        <v>4</v>
      </c>
      <c r="C195" s="1427" t="s">
        <v>162</v>
      </c>
      <c r="D195" s="1952"/>
      <c r="E195" s="1406"/>
      <c r="F195" s="1303">
        <v>0</v>
      </c>
      <c r="G195" s="1303"/>
      <c r="H195" s="1302">
        <f t="shared" si="7"/>
        <v>0</v>
      </c>
      <c r="I195" s="1202"/>
      <c r="J195" s="2104"/>
      <c r="K195" s="1968"/>
      <c r="L195" s="1201"/>
    </row>
    <row r="196" spans="1:12" ht="16.5" thickBot="1">
      <c r="A196" s="1535"/>
      <c r="B196" s="1410"/>
      <c r="C196" s="1441" t="s">
        <v>603</v>
      </c>
      <c r="D196" s="1442">
        <f>SUM(D197:D201)</f>
        <v>0</v>
      </c>
      <c r="E196" s="1442">
        <f>SUM(E197:E201)</f>
        <v>142352</v>
      </c>
      <c r="F196" s="1381">
        <f>SUM(F197:F201)</f>
        <v>142352</v>
      </c>
      <c r="G196" s="1391">
        <f>SUM(G197:G201)</f>
        <v>7660</v>
      </c>
      <c r="H196" s="1392">
        <f t="shared" si="7"/>
        <v>150012</v>
      </c>
      <c r="I196" s="1383">
        <f>SUM(I197:I201)</f>
        <v>0</v>
      </c>
      <c r="J196" s="1457">
        <f>I196/H196</f>
        <v>0</v>
      </c>
      <c r="K196" s="1308"/>
      <c r="L196" s="1318"/>
    </row>
    <row r="197" spans="1:12" ht="15.75">
      <c r="A197" s="1429"/>
      <c r="B197" s="1430">
        <v>1</v>
      </c>
      <c r="C197" s="1199" t="s">
        <v>678</v>
      </c>
      <c r="D197" s="1938"/>
      <c r="E197" s="1398"/>
      <c r="F197" s="1386">
        <v>0</v>
      </c>
      <c r="G197" s="1393">
        <v>0</v>
      </c>
      <c r="H197" s="1388">
        <f t="shared" si="7"/>
        <v>0</v>
      </c>
      <c r="I197" s="1297"/>
      <c r="J197" s="1513"/>
      <c r="K197" s="1597"/>
      <c r="L197" s="1591"/>
    </row>
    <row r="198" spans="1:12" ht="15.75">
      <c r="A198" s="1384"/>
      <c r="B198" s="1385">
        <v>2</v>
      </c>
      <c r="C198" s="1301" t="s">
        <v>680</v>
      </c>
      <c r="D198" s="1950"/>
      <c r="E198" s="1296"/>
      <c r="F198" s="1394"/>
      <c r="G198" s="1389"/>
      <c r="H198" s="1395">
        <f t="shared" si="7"/>
        <v>0</v>
      </c>
      <c r="I198" s="1222"/>
      <c r="J198" s="1553"/>
      <c r="K198" s="1588"/>
      <c r="L198" s="1221"/>
    </row>
    <row r="199" spans="1:12" ht="15.75">
      <c r="A199" s="1384"/>
      <c r="B199" s="1436">
        <v>3</v>
      </c>
      <c r="C199" s="1301" t="s">
        <v>679</v>
      </c>
      <c r="D199" s="1950"/>
      <c r="E199" s="1296">
        <v>142352</v>
      </c>
      <c r="F199" s="1394">
        <v>142352</v>
      </c>
      <c r="G199" s="1389">
        <v>7660</v>
      </c>
      <c r="H199" s="1389">
        <f t="shared" si="7"/>
        <v>150012</v>
      </c>
      <c r="I199" s="1222"/>
      <c r="J199" s="1553"/>
      <c r="K199" s="1588"/>
      <c r="L199" s="1221"/>
    </row>
    <row r="200" spans="1:12" ht="15.75">
      <c r="A200" s="1384"/>
      <c r="B200" s="1385">
        <v>4</v>
      </c>
      <c r="C200" s="1301" t="s">
        <v>675</v>
      </c>
      <c r="D200" s="1950"/>
      <c r="E200" s="1296"/>
      <c r="F200" s="1394"/>
      <c r="G200" s="1389"/>
      <c r="H200" s="1395">
        <f t="shared" si="7"/>
        <v>0</v>
      </c>
      <c r="I200" s="1222"/>
      <c r="J200" s="1553"/>
      <c r="K200" s="1588"/>
      <c r="L200" s="1221"/>
    </row>
    <row r="201" spans="1:12" ht="16.5" thickBot="1">
      <c r="A201" s="1420"/>
      <c r="B201" s="1436">
        <v>5</v>
      </c>
      <c r="C201" s="1422" t="s">
        <v>60</v>
      </c>
      <c r="D201" s="1955"/>
      <c r="E201" s="1423"/>
      <c r="F201" s="1439"/>
      <c r="G201" s="1408"/>
      <c r="H201" s="1440">
        <f t="shared" si="7"/>
        <v>0</v>
      </c>
      <c r="I201" s="1503"/>
      <c r="J201" s="2106"/>
      <c r="K201" s="1503"/>
      <c r="L201" s="1443"/>
    </row>
    <row r="202" spans="1:12" ht="16.5" hidden="1" thickBot="1">
      <c r="A202" s="1409"/>
      <c r="B202" s="1410"/>
      <c r="C202" s="1441" t="s">
        <v>186</v>
      </c>
      <c r="D202" s="1957"/>
      <c r="E202" s="1442">
        <f>SUM(E203:E205)</f>
        <v>0</v>
      </c>
      <c r="F202" s="1382">
        <f>SUM(F203:F205)</f>
        <v>0</v>
      </c>
      <c r="G202" s="1391">
        <f>SUM(G203:G205)</f>
        <v>0</v>
      </c>
      <c r="H202" s="1392">
        <f t="shared" si="7"/>
        <v>0</v>
      </c>
      <c r="I202" s="1231">
        <f>SUM(I203:I205)</f>
        <v>0</v>
      </c>
      <c r="J202" s="2121" t="e">
        <f>I202/H202</f>
        <v>#DIV/0!</v>
      </c>
      <c r="K202" s="1317"/>
      <c r="L202" s="1318"/>
    </row>
    <row r="203" spans="1:12" ht="16.5" hidden="1" thickBot="1">
      <c r="A203" s="1429"/>
      <c r="B203" s="1430">
        <v>1</v>
      </c>
      <c r="C203" s="1199" t="s">
        <v>133</v>
      </c>
      <c r="D203" s="1938"/>
      <c r="E203" s="1398"/>
      <c r="F203" s="1386">
        <v>0</v>
      </c>
      <c r="G203" s="1393">
        <v>0</v>
      </c>
      <c r="H203" s="1388">
        <f t="shared" si="7"/>
        <v>0</v>
      </c>
      <c r="I203" s="1222"/>
      <c r="J203" s="1513"/>
      <c r="K203" s="1597"/>
      <c r="L203" s="1591"/>
    </row>
    <row r="204" spans="1:12" ht="16.5" hidden="1" thickBot="1">
      <c r="A204" s="1384"/>
      <c r="B204" s="1385">
        <v>2</v>
      </c>
      <c r="C204" s="1301" t="s">
        <v>134</v>
      </c>
      <c r="D204" s="1950"/>
      <c r="E204" s="1296"/>
      <c r="F204" s="1394"/>
      <c r="G204" s="1389"/>
      <c r="H204" s="1395">
        <f t="shared" si="7"/>
        <v>0</v>
      </c>
      <c r="I204" s="1222"/>
      <c r="J204" s="1553" t="e">
        <f>I204/H204</f>
        <v>#DIV/0!</v>
      </c>
      <c r="K204" s="1588"/>
      <c r="L204" s="1221"/>
    </row>
    <row r="205" spans="1:12" ht="16.5" hidden="1" thickBot="1">
      <c r="A205" s="1432"/>
      <c r="B205" s="1437">
        <v>3</v>
      </c>
      <c r="C205" s="1422" t="s">
        <v>580</v>
      </c>
      <c r="D205" s="1955"/>
      <c r="E205" s="1423"/>
      <c r="F205" s="1407">
        <v>0</v>
      </c>
      <c r="G205" s="1408">
        <v>0</v>
      </c>
      <c r="H205" s="1440">
        <f t="shared" si="7"/>
        <v>0</v>
      </c>
      <c r="I205" s="1443"/>
      <c r="J205" s="2106"/>
      <c r="K205" s="1588"/>
      <c r="L205" s="1221"/>
    </row>
    <row r="206" spans="1:12" ht="16.5" hidden="1" thickBot="1">
      <c r="A206" s="1409"/>
      <c r="B206" s="1410"/>
      <c r="C206" s="1441" t="s">
        <v>169</v>
      </c>
      <c r="D206" s="1957"/>
      <c r="E206" s="1442">
        <f>SUM(E207:E209)</f>
        <v>0</v>
      </c>
      <c r="F206" s="1382">
        <f>SUM(F207:F209)</f>
        <v>0</v>
      </c>
      <c r="G206" s="1391">
        <f>SUM(G207:G209)</f>
        <v>0</v>
      </c>
      <c r="H206" s="1392">
        <f t="shared" si="7"/>
        <v>0</v>
      </c>
      <c r="I206" s="1297"/>
      <c r="J206" s="1513" t="e">
        <f>I206/H206</f>
        <v>#DIV/0!</v>
      </c>
      <c r="K206" s="1588"/>
      <c r="L206" s="1221"/>
    </row>
    <row r="207" spans="1:12" ht="16.5" hidden="1" thickBot="1">
      <c r="A207" s="1429"/>
      <c r="B207" s="1430">
        <v>1</v>
      </c>
      <c r="C207" s="1199" t="s">
        <v>133</v>
      </c>
      <c r="D207" s="1938"/>
      <c r="E207" s="1398"/>
      <c r="F207" s="1386">
        <v>0</v>
      </c>
      <c r="G207" s="1393">
        <v>0</v>
      </c>
      <c r="H207" s="1388">
        <f t="shared" si="7"/>
        <v>0</v>
      </c>
      <c r="I207" s="1222"/>
      <c r="J207" s="1553" t="e">
        <f>I207/H207</f>
        <v>#DIV/0!</v>
      </c>
      <c r="K207" s="1588"/>
      <c r="L207" s="1221"/>
    </row>
    <row r="208" spans="1:12" ht="16.5" hidden="1" thickBot="1">
      <c r="A208" s="1384"/>
      <c r="B208" s="1385">
        <v>2</v>
      </c>
      <c r="C208" s="1301" t="s">
        <v>134</v>
      </c>
      <c r="D208" s="1950"/>
      <c r="E208" s="1296"/>
      <c r="F208" s="1394"/>
      <c r="G208" s="1389"/>
      <c r="H208" s="1395">
        <f t="shared" si="7"/>
        <v>0</v>
      </c>
      <c r="I208" s="1222"/>
      <c r="J208" s="1553" t="e">
        <f>I208/H208</f>
        <v>#DIV/0!</v>
      </c>
      <c r="K208" s="1588"/>
      <c r="L208" s="1221"/>
    </row>
    <row r="209" spans="1:12" ht="16.5" hidden="1" thickBot="1">
      <c r="A209" s="1432"/>
      <c r="B209" s="1437">
        <v>3</v>
      </c>
      <c r="C209" s="1422" t="s">
        <v>580</v>
      </c>
      <c r="D209" s="1955"/>
      <c r="E209" s="1423"/>
      <c r="F209" s="1407">
        <v>0</v>
      </c>
      <c r="G209" s="1408">
        <v>0</v>
      </c>
      <c r="H209" s="1440">
        <f t="shared" si="7"/>
        <v>0</v>
      </c>
      <c r="I209" s="1222"/>
      <c r="J209" s="1553" t="e">
        <f>I209/H209</f>
        <v>#DIV/0!</v>
      </c>
      <c r="K209" s="1968"/>
      <c r="L209" s="1201"/>
    </row>
    <row r="210" spans="1:12" ht="16.5" thickBot="1">
      <c r="A210" s="1409"/>
      <c r="B210" s="1410"/>
      <c r="C210" s="1441" t="s">
        <v>432</v>
      </c>
      <c r="D210" s="1442">
        <f>SUM(D211:D213)</f>
        <v>500</v>
      </c>
      <c r="E210" s="1442">
        <f>SUM(E211:E213)</f>
        <v>1500</v>
      </c>
      <c r="F210" s="1381">
        <f>SUM(F211:F213)</f>
        <v>1500</v>
      </c>
      <c r="G210" s="1391">
        <f>SUM(G211:G213)</f>
        <v>0</v>
      </c>
      <c r="H210" s="1392">
        <f t="shared" si="7"/>
        <v>1500</v>
      </c>
      <c r="I210" s="1469">
        <f>SUM(I211:I213)</f>
        <v>0</v>
      </c>
      <c r="J210" s="2106"/>
      <c r="K210" s="2076">
        <f>SUM(K211:K213)</f>
        <v>0</v>
      </c>
      <c r="L210" s="1442">
        <f>SUM(L211:L213)</f>
        <v>0</v>
      </c>
    </row>
    <row r="211" spans="1:12" ht="15.75">
      <c r="A211" s="1429"/>
      <c r="B211" s="1430">
        <v>1</v>
      </c>
      <c r="C211" s="1199" t="s">
        <v>678</v>
      </c>
      <c r="D211" s="1938"/>
      <c r="E211" s="1398"/>
      <c r="F211" s="1386">
        <v>0</v>
      </c>
      <c r="G211" s="1393">
        <v>0</v>
      </c>
      <c r="H211" s="1388">
        <f t="shared" si="7"/>
        <v>0</v>
      </c>
      <c r="I211" s="1297"/>
      <c r="J211" s="1513"/>
      <c r="K211" s="1597"/>
      <c r="L211" s="1591"/>
    </row>
    <row r="212" spans="1:12" ht="15.75">
      <c r="A212" s="1384"/>
      <c r="B212" s="1385">
        <v>2</v>
      </c>
      <c r="C212" s="1301" t="s">
        <v>680</v>
      </c>
      <c r="D212" s="1950"/>
      <c r="E212" s="1296"/>
      <c r="F212" s="1394"/>
      <c r="G212" s="1389"/>
      <c r="H212" s="1395">
        <f t="shared" si="7"/>
        <v>0</v>
      </c>
      <c r="I212" s="1222"/>
      <c r="J212" s="1553"/>
      <c r="K212" s="1588"/>
      <c r="L212" s="1221"/>
    </row>
    <row r="213" spans="1:12" ht="16.5" thickBot="1">
      <c r="A213" s="1432"/>
      <c r="B213" s="1437">
        <v>3</v>
      </c>
      <c r="C213" s="1301" t="s">
        <v>679</v>
      </c>
      <c r="D213" s="1955">
        <v>500</v>
      </c>
      <c r="E213" s="1423">
        <v>1500</v>
      </c>
      <c r="F213" s="1407">
        <v>1500</v>
      </c>
      <c r="G213" s="1408"/>
      <c r="H213" s="1440">
        <f t="shared" si="7"/>
        <v>1500</v>
      </c>
      <c r="I213" s="1503"/>
      <c r="J213" s="2106"/>
      <c r="K213" s="1503"/>
      <c r="L213" s="1443"/>
    </row>
    <row r="214" spans="1:12" ht="16.5" thickBot="1">
      <c r="A214" s="1409"/>
      <c r="B214" s="1410"/>
      <c r="C214" s="1441" t="s">
        <v>53</v>
      </c>
      <c r="D214" s="1957"/>
      <c r="E214" s="1442">
        <f>SUM(E215:E217)</f>
        <v>4000</v>
      </c>
      <c r="F214" s="1381">
        <f>SUM(F215:F217)</f>
        <v>4000</v>
      </c>
      <c r="G214" s="1391">
        <f>SUM(G215:G217)</f>
        <v>0</v>
      </c>
      <c r="H214" s="1392">
        <f t="shared" si="7"/>
        <v>4000</v>
      </c>
      <c r="I214" s="1297"/>
      <c r="J214" s="1513"/>
      <c r="K214" s="1317"/>
      <c r="L214" s="1318"/>
    </row>
    <row r="215" spans="1:12" ht="15.75">
      <c r="A215" s="1429"/>
      <c r="B215" s="1430">
        <v>1</v>
      </c>
      <c r="C215" s="1199" t="s">
        <v>678</v>
      </c>
      <c r="D215" s="1938"/>
      <c r="E215" s="1398"/>
      <c r="F215" s="1386"/>
      <c r="G215" s="1386"/>
      <c r="H215" s="1393">
        <f t="shared" si="7"/>
        <v>0</v>
      </c>
      <c r="I215" s="1222"/>
      <c r="J215" s="1553"/>
      <c r="K215" s="1597"/>
      <c r="L215" s="1591"/>
    </row>
    <row r="216" spans="1:12" ht="15.75">
      <c r="A216" s="1384"/>
      <c r="B216" s="1385">
        <v>2</v>
      </c>
      <c r="C216" s="1301" t="s">
        <v>680</v>
      </c>
      <c r="D216" s="1950"/>
      <c r="E216" s="1296">
        <v>4000</v>
      </c>
      <c r="F216" s="1394">
        <v>4000</v>
      </c>
      <c r="G216" s="1394"/>
      <c r="H216" s="1389">
        <f t="shared" si="7"/>
        <v>4000</v>
      </c>
      <c r="I216" s="1222"/>
      <c r="J216" s="1553"/>
      <c r="K216" s="1588"/>
      <c r="L216" s="1221"/>
    </row>
    <row r="217" spans="1:12" ht="16.5" thickBot="1">
      <c r="A217" s="1432"/>
      <c r="B217" s="1437">
        <v>3</v>
      </c>
      <c r="C217" s="1422" t="s">
        <v>679</v>
      </c>
      <c r="D217" s="1955"/>
      <c r="E217" s="1423"/>
      <c r="F217" s="1407"/>
      <c r="G217" s="1407"/>
      <c r="H217" s="1408">
        <f t="shared" si="7"/>
        <v>0</v>
      </c>
      <c r="I217" s="1222"/>
      <c r="J217" s="1553"/>
      <c r="K217" s="1503"/>
      <c r="L217" s="1443"/>
    </row>
    <row r="218" spans="1:12" ht="26.25" thickBot="1">
      <c r="A218" s="1409"/>
      <c r="B218" s="1410"/>
      <c r="C218" s="1441" t="s">
        <v>1051</v>
      </c>
      <c r="D218" s="1442">
        <f>SUM(D219:D221)</f>
        <v>0</v>
      </c>
      <c r="E218" s="1442">
        <f>SUM(E219:E221)</f>
        <v>0</v>
      </c>
      <c r="F218" s="1442">
        <f>SUM(F219:F221)</f>
        <v>0</v>
      </c>
      <c r="G218" s="1442">
        <f>SUM(G219:G221)</f>
        <v>521</v>
      </c>
      <c r="H218" s="1442">
        <f>SUM(H219:H221)</f>
        <v>521</v>
      </c>
      <c r="I218" s="1222"/>
      <c r="J218" s="1553"/>
      <c r="K218" s="1317"/>
      <c r="L218" s="1318"/>
    </row>
    <row r="219" spans="1:12" ht="15.75">
      <c r="A219" s="1429"/>
      <c r="B219" s="1430">
        <v>1</v>
      </c>
      <c r="C219" s="1199" t="s">
        <v>678</v>
      </c>
      <c r="D219" s="1938"/>
      <c r="E219" s="1398"/>
      <c r="F219" s="1444"/>
      <c r="G219" s="1387"/>
      <c r="H219" s="1445"/>
      <c r="I219" s="1222"/>
      <c r="J219" s="1553"/>
      <c r="K219" s="1597"/>
      <c r="L219" s="1591"/>
    </row>
    <row r="220" spans="1:12" ht="15.75">
      <c r="A220" s="1384"/>
      <c r="B220" s="1385">
        <v>2</v>
      </c>
      <c r="C220" s="1301" t="s">
        <v>680</v>
      </c>
      <c r="D220" s="1950"/>
      <c r="E220" s="1296"/>
      <c r="F220" s="1394"/>
      <c r="G220" s="1389">
        <v>521</v>
      </c>
      <c r="H220" s="1389">
        <f>SUM(F220:G220)</f>
        <v>521</v>
      </c>
      <c r="I220" s="1222"/>
      <c r="J220" s="1553"/>
      <c r="K220" s="1588"/>
      <c r="L220" s="1221"/>
    </row>
    <row r="221" spans="1:12" ht="16.5" thickBot="1">
      <c r="A221" s="1432"/>
      <c r="B221" s="1437">
        <v>3</v>
      </c>
      <c r="C221" s="1422" t="s">
        <v>679</v>
      </c>
      <c r="D221" s="1955"/>
      <c r="E221" s="1423"/>
      <c r="F221" s="1439"/>
      <c r="G221" s="1446"/>
      <c r="H221" s="1408">
        <f>SUM(F221:G221)</f>
        <v>0</v>
      </c>
      <c r="I221" s="1222"/>
      <c r="J221" s="1553"/>
      <c r="K221" s="1503"/>
      <c r="L221" s="1443"/>
    </row>
    <row r="222" spans="1:12" ht="16.5" hidden="1" thickBot="1">
      <c r="A222" s="1409"/>
      <c r="B222" s="1410"/>
      <c r="C222" s="1441"/>
      <c r="D222" s="1442">
        <f>SUM(D223:D225)</f>
        <v>0</v>
      </c>
      <c r="E222" s="1442">
        <f>SUM(E223:E225)</f>
        <v>0</v>
      </c>
      <c r="F222" s="1442">
        <f>SUM(F223:F225)</f>
        <v>0</v>
      </c>
      <c r="G222" s="1442">
        <f>SUM(G223:G225)</f>
        <v>0</v>
      </c>
      <c r="H222" s="1442">
        <f>SUM(H223:H225)</f>
        <v>0</v>
      </c>
      <c r="I222" s="1222"/>
      <c r="J222" s="1553"/>
      <c r="K222" s="1317"/>
      <c r="L222" s="1318"/>
    </row>
    <row r="223" spans="1:12" ht="16.5" hidden="1" thickBot="1">
      <c r="A223" s="1429"/>
      <c r="B223" s="1430">
        <v>1</v>
      </c>
      <c r="C223" s="1199" t="s">
        <v>678</v>
      </c>
      <c r="D223" s="1938"/>
      <c r="E223" s="1398"/>
      <c r="F223" s="1444"/>
      <c r="G223" s="1387"/>
      <c r="H223" s="1445"/>
      <c r="I223" s="1222"/>
      <c r="J223" s="1553"/>
      <c r="K223" s="1597"/>
      <c r="L223" s="1591"/>
    </row>
    <row r="224" spans="1:12" ht="16.5" hidden="1" thickBot="1">
      <c r="A224" s="1384"/>
      <c r="B224" s="1385">
        <v>2</v>
      </c>
      <c r="C224" s="1301" t="s">
        <v>680</v>
      </c>
      <c r="D224" s="1950"/>
      <c r="E224" s="1296"/>
      <c r="F224" s="1394"/>
      <c r="G224" s="1389"/>
      <c r="H224" s="1389">
        <f>SUM(F224:G224)</f>
        <v>0</v>
      </c>
      <c r="I224" s="1222"/>
      <c r="J224" s="1553"/>
      <c r="K224" s="1588"/>
      <c r="L224" s="1221"/>
    </row>
    <row r="225" spans="1:12" ht="16.5" hidden="1" thickBot="1">
      <c r="A225" s="1432"/>
      <c r="B225" s="1437">
        <v>3</v>
      </c>
      <c r="C225" s="1301" t="s">
        <v>679</v>
      </c>
      <c r="D225" s="1955"/>
      <c r="E225" s="1423"/>
      <c r="F225" s="1439"/>
      <c r="G225" s="1446"/>
      <c r="H225" s="1447">
        <f aca="true" t="shared" si="8" ref="H225:H237">SUM(F225:G225)</f>
        <v>0</v>
      </c>
      <c r="I225" s="1222"/>
      <c r="J225" s="1553"/>
      <c r="K225" s="1503"/>
      <c r="L225" s="1443"/>
    </row>
    <row r="226" spans="1:12" ht="16.5" hidden="1" thickBot="1">
      <c r="A226" s="1409"/>
      <c r="B226" s="1410"/>
      <c r="C226" s="1441" t="s">
        <v>246</v>
      </c>
      <c r="D226" s="1957"/>
      <c r="E226" s="1442">
        <f>SUM(E227:E229)</f>
        <v>0</v>
      </c>
      <c r="F226" s="1391">
        <f>SUM(F227:F229)</f>
        <v>0</v>
      </c>
      <c r="G226" s="1391">
        <f>SUM(G227:G229)</f>
        <v>0</v>
      </c>
      <c r="H226" s="1392">
        <f t="shared" si="8"/>
        <v>0</v>
      </c>
      <c r="I226" s="1222"/>
      <c r="J226" s="1553"/>
      <c r="K226" s="1317"/>
      <c r="L226" s="1318"/>
    </row>
    <row r="227" spans="1:12" ht="16.5" hidden="1" thickBot="1">
      <c r="A227" s="1429"/>
      <c r="B227" s="1430">
        <v>1</v>
      </c>
      <c r="C227" s="1199" t="s">
        <v>133</v>
      </c>
      <c r="D227" s="1938"/>
      <c r="E227" s="1398"/>
      <c r="F227" s="1296"/>
      <c r="G227" s="1393"/>
      <c r="H227" s="1305">
        <f t="shared" si="8"/>
        <v>0</v>
      </c>
      <c r="I227" s="1222"/>
      <c r="J227" s="1553"/>
      <c r="K227" s="1597"/>
      <c r="L227" s="1591"/>
    </row>
    <row r="228" spans="1:12" ht="16.5" hidden="1" thickBot="1">
      <c r="A228" s="1384"/>
      <c r="B228" s="1385">
        <v>2</v>
      </c>
      <c r="C228" s="1301" t="s">
        <v>134</v>
      </c>
      <c r="D228" s="1950"/>
      <c r="E228" s="1296"/>
      <c r="F228" s="1394"/>
      <c r="G228" s="1389"/>
      <c r="H228" s="1305">
        <f t="shared" si="8"/>
        <v>0</v>
      </c>
      <c r="I228" s="1222"/>
      <c r="J228" s="1553"/>
      <c r="K228" s="1588"/>
      <c r="L228" s="1221"/>
    </row>
    <row r="229" spans="1:12" ht="16.5" hidden="1" thickBot="1">
      <c r="A229" s="1420"/>
      <c r="B229" s="1421">
        <v>3</v>
      </c>
      <c r="C229" s="1422" t="s">
        <v>578</v>
      </c>
      <c r="D229" s="1955"/>
      <c r="E229" s="1423"/>
      <c r="F229" s="1407"/>
      <c r="G229" s="1408"/>
      <c r="H229" s="2224">
        <f t="shared" si="8"/>
        <v>0</v>
      </c>
      <c r="I229" s="1222"/>
      <c r="J229" s="1553"/>
      <c r="K229" s="1588"/>
      <c r="L229" s="1221"/>
    </row>
    <row r="230" spans="1:12" ht="16.5" hidden="1" thickBot="1">
      <c r="A230" s="1409"/>
      <c r="B230" s="1410"/>
      <c r="C230" s="1441"/>
      <c r="D230" s="1957"/>
      <c r="E230" s="1442">
        <f>SUM(E231:E233)</f>
        <v>0</v>
      </c>
      <c r="F230" s="1391">
        <f>SUM(F231:F233)</f>
        <v>0</v>
      </c>
      <c r="G230" s="1392">
        <f>SUM(G231:G233)</f>
        <v>0</v>
      </c>
      <c r="H230" s="1381">
        <f t="shared" si="8"/>
        <v>0</v>
      </c>
      <c r="I230" s="1222"/>
      <c r="J230" s="1553"/>
      <c r="K230" s="1588"/>
      <c r="L230" s="1221"/>
    </row>
    <row r="231" spans="1:12" ht="16.5" hidden="1" thickBot="1">
      <c r="A231" s="1429"/>
      <c r="B231" s="1430">
        <v>1</v>
      </c>
      <c r="C231" s="1199" t="s">
        <v>133</v>
      </c>
      <c r="D231" s="1938"/>
      <c r="E231" s="1398"/>
      <c r="F231" s="1386"/>
      <c r="G231" s="1386"/>
      <c r="H231" s="1393">
        <f t="shared" si="8"/>
        <v>0</v>
      </c>
      <c r="I231" s="1222"/>
      <c r="J231" s="1553"/>
      <c r="K231" s="1588"/>
      <c r="L231" s="1221"/>
    </row>
    <row r="232" spans="1:12" ht="16.5" hidden="1" thickBot="1">
      <c r="A232" s="1384"/>
      <c r="B232" s="1385">
        <v>2</v>
      </c>
      <c r="C232" s="1301" t="s">
        <v>134</v>
      </c>
      <c r="D232" s="1950"/>
      <c r="E232" s="1296"/>
      <c r="F232" s="1394"/>
      <c r="G232" s="1394"/>
      <c r="H232" s="1389">
        <f t="shared" si="8"/>
        <v>0</v>
      </c>
      <c r="I232" s="1222"/>
      <c r="J232" s="1553"/>
      <c r="K232" s="1588"/>
      <c r="L232" s="1221"/>
    </row>
    <row r="233" spans="1:12" ht="16.5" hidden="1" thickBot="1">
      <c r="A233" s="1432"/>
      <c r="B233" s="1437">
        <v>3</v>
      </c>
      <c r="C233" s="1422" t="s">
        <v>578</v>
      </c>
      <c r="D233" s="1955"/>
      <c r="E233" s="1423"/>
      <c r="F233" s="1407"/>
      <c r="G233" s="1407"/>
      <c r="H233" s="1408">
        <f t="shared" si="8"/>
        <v>0</v>
      </c>
      <c r="I233" s="1222"/>
      <c r="J233" s="1553"/>
      <c r="K233" s="1968"/>
      <c r="L233" s="1201"/>
    </row>
    <row r="234" spans="1:12" ht="15.75">
      <c r="A234" s="1396"/>
      <c r="B234" s="1397"/>
      <c r="C234" s="1448" t="s">
        <v>171</v>
      </c>
      <c r="D234" s="1958"/>
      <c r="E234" s="1398"/>
      <c r="F234" s="1386"/>
      <c r="G234" s="1386"/>
      <c r="H234" s="1393">
        <f t="shared" si="8"/>
        <v>0</v>
      </c>
      <c r="I234" s="1222"/>
      <c r="J234" s="1553"/>
      <c r="K234" s="2077"/>
      <c r="L234" s="2007"/>
    </row>
    <row r="235" spans="1:12" ht="15.75">
      <c r="A235" s="1384"/>
      <c r="B235" s="1385">
        <v>1</v>
      </c>
      <c r="C235" s="1364" t="s">
        <v>678</v>
      </c>
      <c r="D235" s="1364"/>
      <c r="E235" s="1395">
        <f>E52+E56+E60+E68+E78+E86+E97+E160+E167+E172+E178+E183+E188+E192+E197+E203+E207</f>
        <v>33000</v>
      </c>
      <c r="F235" s="1395">
        <f>F52+F56+F60+F68+F78+F86+F97+F160+F167+F172+F178+F183+F188+F192+F197+F203+F207</f>
        <v>33000</v>
      </c>
      <c r="G235" s="1395">
        <f>G52+G56+G60+G68+G78+G86+G97+G160+G167+G172+G178+G183+G188+G192+G197+G203+G207</f>
        <v>0</v>
      </c>
      <c r="H235" s="1389">
        <f t="shared" si="8"/>
        <v>33000</v>
      </c>
      <c r="I235" s="1222">
        <f>I52+I56+I60+I68+I78+I86+I93+I97+I160+I167+I172+I178+I183+I188+I192</f>
        <v>0</v>
      </c>
      <c r="J235" s="1553">
        <f>I235/H235</f>
        <v>0</v>
      </c>
      <c r="K235" s="1395">
        <f>K52+K56+K60+K68+K78+K86+K93+K97+K160+K167+K172+K178+K183+K188+K192+K197+K203+K207</f>
        <v>0</v>
      </c>
      <c r="L235" s="1395">
        <f>L52+L56+L60+L68+L78+L86+L93+L97+L160+L167+L172+L178+L183+L188+L192+L197+L203+L207</f>
        <v>0</v>
      </c>
    </row>
    <row r="236" spans="1:12" ht="15.75">
      <c r="A236" s="1384"/>
      <c r="B236" s="1385">
        <v>2</v>
      </c>
      <c r="C236" s="1301" t="s">
        <v>680</v>
      </c>
      <c r="D236" s="1950"/>
      <c r="E236" s="1296">
        <f>E53+E57+E61+E69+E79+E87+E93+E98+E112+E119+E126+E133+E140+E147+E154+E161+E168+E173+E179+E184+E189+E193+E198+E204+E208+E83+E105+E216+E232+E224</f>
        <v>96153</v>
      </c>
      <c r="F236" s="1296">
        <f>F53+F57+F61+F69+F79+F87+F93+F98+F112+F119+F126+F133+F140+F147+F154+F161+F168+F173+F179+F184+F189+F193+F198+F204+F208+F83+F105+F216+F232+F224</f>
        <v>96153</v>
      </c>
      <c r="G236" s="1296">
        <f>G53+G57+G61+G69+G79+G87+G93+G94+G98+G161+G168+G173+G179+G184+G189+G193+G198+G204+G208+G83+G216+G224+G228+G220</f>
        <v>1521</v>
      </c>
      <c r="H236" s="1389">
        <f t="shared" si="8"/>
        <v>97674</v>
      </c>
      <c r="I236" s="1222">
        <f>I53+I57+I61+I69+I79+I87+I94+I98+I161+I168+I173+I179+I184+I189+I193+I204+I198</f>
        <v>0</v>
      </c>
      <c r="J236" s="1553">
        <f>I236/H236</f>
        <v>0</v>
      </c>
      <c r="K236" s="1305">
        <f>K53+K57+K61+K69+K79+K87+K94+K98+K161+K168+K173+K179+K184+K189+K193+K198+K204+K208+K83+K216+K232</f>
        <v>0</v>
      </c>
      <c r="L236" s="1296">
        <f>L53+L57+L61+L69+L79+L87+L94+L98+L161+L168+L173+L179+L184+L189+L193+L198+L204+L208+L83+L216+L232</f>
        <v>0</v>
      </c>
    </row>
    <row r="237" spans="1:13" ht="15.75">
      <c r="A237" s="1384"/>
      <c r="B237" s="1385">
        <v>3</v>
      </c>
      <c r="C237" s="1301" t="s">
        <v>679</v>
      </c>
      <c r="D237" s="1950"/>
      <c r="E237" s="1296">
        <f>E70+E199+E213+E217+E221+E225+E229+E233</f>
        <v>146252</v>
      </c>
      <c r="F237" s="1296">
        <f>F62+F70+F213+F221+F225+F229+F233+F174+F199+F194+F217</f>
        <v>146252</v>
      </c>
      <c r="G237" s="1296">
        <f>G62+G70+G213+G221+G225+G229+G233+G174+G199+G194+G217</f>
        <v>7660</v>
      </c>
      <c r="H237" s="1389">
        <f t="shared" si="8"/>
        <v>153912</v>
      </c>
      <c r="I237" s="1222">
        <f>I70+I213+I174+I194</f>
        <v>0</v>
      </c>
      <c r="J237" s="1553">
        <f>I237/H237</f>
        <v>0</v>
      </c>
      <c r="K237" s="1305">
        <f>K213+K221+K225+K229+K233</f>
        <v>0</v>
      </c>
      <c r="L237" s="1296">
        <f>L213+L221+L225+L229+L233</f>
        <v>0</v>
      </c>
      <c r="M237" s="1424"/>
    </row>
    <row r="238" spans="1:12" ht="15.75">
      <c r="A238" s="1384"/>
      <c r="B238" s="1385">
        <v>4</v>
      </c>
      <c r="C238" s="1301" t="s">
        <v>579</v>
      </c>
      <c r="D238" s="1950"/>
      <c r="E238" s="1296">
        <f>E71</f>
        <v>0</v>
      </c>
      <c r="F238" s="1394"/>
      <c r="G238" s="1394"/>
      <c r="H238" s="1389"/>
      <c r="I238" s="1222"/>
      <c r="J238" s="1553"/>
      <c r="K238" s="1588"/>
      <c r="L238" s="1221"/>
    </row>
    <row r="239" spans="1:12" ht="15.75">
      <c r="A239" s="1384"/>
      <c r="B239" s="1385">
        <v>5</v>
      </c>
      <c r="C239" s="1364" t="s">
        <v>675</v>
      </c>
      <c r="D239" s="1947"/>
      <c r="E239" s="1296">
        <f>E54+E58+E63+E72+E80+E88+E95+E99+E162+E169+E175+E180+E185+E190+E200+E205+E209</f>
        <v>600</v>
      </c>
      <c r="F239" s="1296">
        <f>F54+F58+F63+F72+F80+F88+F95+F99+F162+F169+F175+F180+F185+F190+F200+F205+F209</f>
        <v>600</v>
      </c>
      <c r="G239" s="1394">
        <f>G54+G58+G63+G72+G80+G88+G95+G99+G162+G169+G175+G180+G185+G190</f>
        <v>0</v>
      </c>
      <c r="H239" s="1389">
        <f aca="true" t="shared" si="9" ref="H239:H244">SUM(F239:G239)</f>
        <v>600</v>
      </c>
      <c r="I239" s="1222">
        <f>I54+I58+I63+I72+I80+I88+I95+I99+I162+I169+I175+I180+I185+I190+I195</f>
        <v>0</v>
      </c>
      <c r="J239" s="1553"/>
      <c r="K239" s="1588"/>
      <c r="L239" s="1389"/>
    </row>
    <row r="240" spans="1:12" ht="15.75">
      <c r="A240" s="1384"/>
      <c r="B240" s="1385">
        <v>6</v>
      </c>
      <c r="C240" s="1199" t="s">
        <v>58</v>
      </c>
      <c r="D240" s="1951"/>
      <c r="E240" s="1296">
        <f>E64+E73+E100+E163</f>
        <v>0</v>
      </c>
      <c r="F240" s="1303">
        <f>F73+F163+F64+F89</f>
        <v>0</v>
      </c>
      <c r="G240" s="1303">
        <f>G73+G163+G64+G89</f>
        <v>0</v>
      </c>
      <c r="H240" s="1302">
        <f t="shared" si="9"/>
        <v>0</v>
      </c>
      <c r="I240" s="1202">
        <f>I64+I100+I73+I163</f>
        <v>0</v>
      </c>
      <c r="J240" s="1553"/>
      <c r="K240" s="1588"/>
      <c r="L240" s="1389"/>
    </row>
    <row r="241" spans="1:13" ht="15.75">
      <c r="A241" s="1384"/>
      <c r="B241" s="1385">
        <v>7</v>
      </c>
      <c r="C241" s="1301" t="s">
        <v>29</v>
      </c>
      <c r="D241" s="1950"/>
      <c r="E241" s="1296">
        <f>E65+E74+E101+E164</f>
        <v>0</v>
      </c>
      <c r="F241" s="1303">
        <f>F74+F164+F65+F90</f>
        <v>0</v>
      </c>
      <c r="G241" s="1303">
        <f>G74+G164+G65+G90</f>
        <v>0</v>
      </c>
      <c r="H241" s="1302">
        <f t="shared" si="9"/>
        <v>0</v>
      </c>
      <c r="I241" s="1202">
        <f>I65+I74+I164</f>
        <v>0</v>
      </c>
      <c r="J241" s="1553"/>
      <c r="K241" s="1588"/>
      <c r="L241" s="1389"/>
      <c r="M241" s="1424"/>
    </row>
    <row r="242" spans="1:13" ht="15.75">
      <c r="A242" s="1384"/>
      <c r="B242" s="1385">
        <v>8</v>
      </c>
      <c r="C242" s="1301" t="s">
        <v>60</v>
      </c>
      <c r="D242" s="1950"/>
      <c r="E242" s="1296">
        <f>E195+E75</f>
        <v>1800</v>
      </c>
      <c r="F242" s="1296">
        <f>F195+F75</f>
        <v>1800</v>
      </c>
      <c r="G242" s="1296">
        <f>G66+G75+G176+G181+G91+G195</f>
        <v>0</v>
      </c>
      <c r="H242" s="1302">
        <f t="shared" si="9"/>
        <v>1800</v>
      </c>
      <c r="I242" s="1202">
        <f>I66+I75+I91+I102+I165+I201</f>
        <v>0</v>
      </c>
      <c r="J242" s="1553"/>
      <c r="K242" s="1452"/>
      <c r="L242" s="1389"/>
      <c r="M242" s="1424"/>
    </row>
    <row r="243" spans="1:12" ht="16.5" thickBot="1">
      <c r="A243" s="1432"/>
      <c r="B243" s="1437"/>
      <c r="C243" s="1315"/>
      <c r="D243" s="1890"/>
      <c r="E243" s="1449"/>
      <c r="F243" s="1303"/>
      <c r="G243" s="1303"/>
      <c r="H243" s="1302">
        <f t="shared" si="9"/>
        <v>0</v>
      </c>
      <c r="I243" s="1202"/>
      <c r="J243" s="2104"/>
      <c r="K243" s="2075"/>
      <c r="L243" s="1443"/>
    </row>
    <row r="244" spans="1:12" ht="16.5" thickBot="1">
      <c r="A244" s="1290"/>
      <c r="B244" s="1370"/>
      <c r="C244" s="1118" t="s">
        <v>143</v>
      </c>
      <c r="D244" s="1532"/>
      <c r="E244" s="1450">
        <f>E51+E55+E59+E67+E77+E81+E85+E92+E96+E103+E110+E117+E124+E131+E138+E145+E152+E159+E166+E171+E177+E182+E187+E191+E196+E202+E206+E210+E214+E218+E222+E226+E230</f>
        <v>277805</v>
      </c>
      <c r="F244" s="1450">
        <f>F51+F55+F59+F67+F77+F81+F85+F92+F96+F103+F110+F117+F124+F131+F138+F145+F152+F159+F166+F171+F177+F182+F187+F191+F196+F202+F206+F210+F214+F218+F222+F226+F230</f>
        <v>277805</v>
      </c>
      <c r="G244" s="1451">
        <f>G51+G55+G59+G67+G77+G81+G85+G92+G96+G159+G166+G171+G177+G182+G187+G191+G196+G202+G206+G210+G214+G226+G230+G218+G222</f>
        <v>9181</v>
      </c>
      <c r="H244" s="1450">
        <f t="shared" si="9"/>
        <v>286986</v>
      </c>
      <c r="I244" s="1372">
        <f>I51+I55+I59+I67+I77+I85+I92+I96+I159+I166+I171+I177+I182+I187+I191+I196+I202+I210</f>
        <v>0</v>
      </c>
      <c r="J244" s="1457">
        <f>I244/H244</f>
        <v>0</v>
      </c>
      <c r="K244" s="1533">
        <f>K51+K55+K59+K67+K77+K81+K85+K92+K96+K159+K166+K171+K177+K182+K187+K191+K196+K202+K206+K210+K214+K218+K222+K226+K230</f>
        <v>0</v>
      </c>
      <c r="L244" s="1450">
        <f>L51+L55+L59+L67+L77+L81+L85+L92+L96+L159+L166+L171+L177+L182+L187+L191+L196+L202+L206+L210+L214+L218+L222+L226+L230</f>
        <v>0</v>
      </c>
    </row>
    <row r="245" ht="12.75">
      <c r="J245" s="1940"/>
    </row>
    <row r="246" spans="5:10" ht="12.75">
      <c r="E246" s="1424"/>
      <c r="F246" s="1424"/>
      <c r="G246" s="1424"/>
      <c r="J246" s="1940"/>
    </row>
    <row r="247" spans="5:10" ht="12.75">
      <c r="E247" s="1424"/>
      <c r="F247" s="1424"/>
      <c r="G247" s="1424"/>
      <c r="H247" s="1424"/>
      <c r="J247" s="1940"/>
    </row>
    <row r="248" spans="6:11" ht="12.75">
      <c r="F248" s="1424"/>
      <c r="G248" s="1424"/>
      <c r="H248" s="1424"/>
      <c r="J248" s="1940"/>
      <c r="K248" s="1424"/>
    </row>
    <row r="249" spans="5:10" ht="12.75">
      <c r="E249" s="1424"/>
      <c r="F249" s="1424"/>
      <c r="J249" s="1940"/>
    </row>
    <row r="250" spans="7:10" ht="12.75">
      <c r="G250" s="1424"/>
      <c r="J250" s="1940"/>
    </row>
    <row r="251" spans="7:10" ht="12.75">
      <c r="G251" s="1424"/>
      <c r="J251" s="1940"/>
    </row>
    <row r="252" spans="5:10" ht="12.75">
      <c r="E252" s="1424"/>
      <c r="G252" s="1424"/>
      <c r="J252" s="1940"/>
    </row>
    <row r="253" ht="12.75">
      <c r="J253" s="1940"/>
    </row>
    <row r="254" ht="12.75">
      <c r="J254" s="1940"/>
    </row>
    <row r="255" ht="12.75">
      <c r="J255" s="1940"/>
    </row>
    <row r="256" ht="12.75">
      <c r="J256" s="1940"/>
    </row>
    <row r="257" ht="12.75">
      <c r="J257" s="1940"/>
    </row>
    <row r="258" ht="12.75">
      <c r="J258" s="1940"/>
    </row>
    <row r="259" ht="12.75">
      <c r="J259" s="1940"/>
    </row>
    <row r="260" ht="12.75">
      <c r="J260" s="1940"/>
    </row>
    <row r="261" ht="12.75">
      <c r="J261" s="1940"/>
    </row>
    <row r="262" ht="12.75">
      <c r="J262" s="1940"/>
    </row>
    <row r="263" ht="12.75">
      <c r="J263" s="1940"/>
    </row>
    <row r="264" ht="12.75">
      <c r="J264" s="1940"/>
    </row>
    <row r="265" ht="12.75">
      <c r="J265" s="1940"/>
    </row>
    <row r="266" ht="12.75">
      <c r="J266" s="1940"/>
    </row>
    <row r="267" ht="12.75">
      <c r="J267" s="1940"/>
    </row>
    <row r="268" ht="12.75">
      <c r="J268" s="1940"/>
    </row>
    <row r="269" ht="12.75">
      <c r="J269" s="1940"/>
    </row>
    <row r="270" ht="12.75">
      <c r="J270" s="1940"/>
    </row>
    <row r="271" ht="12.75">
      <c r="J271" s="1940"/>
    </row>
    <row r="272" ht="12.75">
      <c r="J272" s="1940"/>
    </row>
    <row r="273" ht="12.75">
      <c r="J273" s="1940"/>
    </row>
    <row r="274" ht="12.75">
      <c r="J274" s="1940"/>
    </row>
    <row r="275" ht="12.75">
      <c r="J275" s="1940"/>
    </row>
    <row r="276" ht="12.75">
      <c r="J276" s="1940"/>
    </row>
    <row r="277" ht="12.75">
      <c r="J277" s="1940"/>
    </row>
    <row r="278" ht="12.75">
      <c r="J278" s="1940"/>
    </row>
    <row r="279" ht="12.75">
      <c r="J279" s="1940"/>
    </row>
    <row r="280" ht="12.75">
      <c r="J280" s="1940"/>
    </row>
    <row r="281" ht="12.75">
      <c r="J281" s="1940"/>
    </row>
    <row r="282" ht="12.75">
      <c r="J282" s="1940"/>
    </row>
    <row r="283" ht="12.75">
      <c r="J283" s="1940"/>
    </row>
    <row r="284" ht="12.75">
      <c r="J284" s="1940"/>
    </row>
    <row r="285" ht="12.75">
      <c r="J285" s="1940"/>
    </row>
    <row r="286" ht="12.75">
      <c r="J286" s="1940"/>
    </row>
    <row r="287" ht="12.75">
      <c r="J287" s="1940"/>
    </row>
    <row r="288" ht="12.75">
      <c r="J288" s="1940"/>
    </row>
    <row r="289" ht="12.75">
      <c r="J289" s="1940"/>
    </row>
    <row r="290" ht="12.75">
      <c r="J290" s="1940"/>
    </row>
    <row r="291" ht="12.75">
      <c r="J291" s="1940"/>
    </row>
    <row r="292" ht="12.75">
      <c r="J292" s="1940"/>
    </row>
    <row r="293" ht="12.75">
      <c r="J293" s="1940"/>
    </row>
    <row r="294" ht="12.75">
      <c r="J294" s="1940"/>
    </row>
    <row r="295" ht="12.75">
      <c r="J295" s="1940"/>
    </row>
    <row r="296" ht="12.75">
      <c r="J296" s="1940"/>
    </row>
    <row r="297" ht="12.75">
      <c r="J297" s="1940"/>
    </row>
    <row r="298" ht="12.75">
      <c r="J298" s="1940"/>
    </row>
    <row r="299" ht="12.75">
      <c r="J299" s="1940"/>
    </row>
    <row r="300" ht="12.75">
      <c r="J300" s="1940"/>
    </row>
    <row r="301" ht="12.75">
      <c r="J301" s="1940"/>
    </row>
    <row r="302" ht="12.75">
      <c r="J302" s="1940"/>
    </row>
    <row r="303" ht="12.75">
      <c r="J303" s="1940"/>
    </row>
    <row r="304" ht="12.75">
      <c r="J304" s="1940"/>
    </row>
    <row r="305" ht="12.75">
      <c r="J305" s="1940"/>
    </row>
    <row r="306" ht="12.75">
      <c r="J306" s="1940"/>
    </row>
    <row r="307" ht="12.75">
      <c r="J307" s="1940"/>
    </row>
    <row r="308" ht="12.75">
      <c r="J308" s="1940"/>
    </row>
    <row r="309" ht="12.75">
      <c r="J309" s="1940"/>
    </row>
    <row r="310" ht="12.75">
      <c r="J310" s="1940"/>
    </row>
    <row r="311" ht="12.75">
      <c r="J311" s="1940"/>
    </row>
    <row r="312" ht="12.75">
      <c r="J312" s="1940"/>
    </row>
    <row r="313" ht="12.75">
      <c r="J313" s="1940"/>
    </row>
    <row r="314" ht="12.75">
      <c r="J314" s="1940"/>
    </row>
    <row r="315" ht="12.75">
      <c r="J315" s="1940"/>
    </row>
    <row r="316" ht="12.75">
      <c r="J316" s="1940"/>
    </row>
    <row r="317" ht="12.75">
      <c r="J317" s="1940"/>
    </row>
    <row r="318" ht="12.75">
      <c r="J318" s="1940"/>
    </row>
    <row r="319" ht="12.75">
      <c r="J319" s="1940"/>
    </row>
    <row r="320" ht="12.75">
      <c r="J320" s="1940"/>
    </row>
    <row r="321" ht="12.75">
      <c r="J321" s="1940"/>
    </row>
    <row r="322" ht="12.75">
      <c r="J322" s="1940"/>
    </row>
    <row r="323" ht="12.75">
      <c r="J323" s="1940"/>
    </row>
    <row r="324" ht="12.75">
      <c r="J324" s="1940"/>
    </row>
    <row r="325" ht="12.75">
      <c r="J325" s="1940"/>
    </row>
    <row r="326" ht="12.75">
      <c r="J326" s="1940"/>
    </row>
    <row r="327" ht="12.75">
      <c r="J327" s="1940"/>
    </row>
    <row r="328" ht="12.75">
      <c r="J328" s="1940"/>
    </row>
    <row r="329" ht="12.75">
      <c r="J329" s="1940"/>
    </row>
    <row r="330" ht="12.75">
      <c r="J330" s="1940"/>
    </row>
    <row r="331" ht="12.75">
      <c r="J331" s="1940"/>
    </row>
    <row r="332" ht="12.75">
      <c r="J332" s="1940"/>
    </row>
    <row r="333" ht="12.75">
      <c r="J333" s="1940"/>
    </row>
    <row r="334" ht="12.75">
      <c r="J334" s="1940"/>
    </row>
    <row r="335" ht="12.75">
      <c r="J335" s="1940"/>
    </row>
    <row r="336" ht="12.75">
      <c r="J336" s="1940"/>
    </row>
    <row r="337" ht="12.75">
      <c r="J337" s="1940"/>
    </row>
    <row r="338" ht="12.75">
      <c r="J338" s="1940"/>
    </row>
    <row r="339" ht="12.75">
      <c r="J339" s="1940"/>
    </row>
    <row r="340" ht="12.75">
      <c r="J340" s="1940"/>
    </row>
    <row r="341" ht="12.75">
      <c r="J341" s="1940"/>
    </row>
    <row r="342" ht="12.75">
      <c r="J342" s="1940"/>
    </row>
    <row r="343" ht="12.75">
      <c r="J343" s="1940"/>
    </row>
    <row r="344" ht="12.75">
      <c r="J344" s="1940"/>
    </row>
    <row r="345" ht="12.75">
      <c r="J345" s="1940"/>
    </row>
    <row r="346" ht="12.75">
      <c r="J346" s="1940"/>
    </row>
    <row r="347" ht="12.75">
      <c r="J347" s="1940"/>
    </row>
    <row r="348" ht="12.75">
      <c r="J348" s="1940"/>
    </row>
    <row r="349" ht="12.75">
      <c r="J349" s="1940"/>
    </row>
    <row r="350" ht="12.75">
      <c r="J350" s="1940"/>
    </row>
    <row r="351" ht="12.75">
      <c r="J351" s="1940"/>
    </row>
    <row r="352" ht="12.75">
      <c r="J352" s="1940"/>
    </row>
    <row r="353" ht="12.75">
      <c r="J353" s="1940"/>
    </row>
    <row r="354" ht="12.75">
      <c r="J354" s="1940"/>
    </row>
    <row r="355" ht="12.75">
      <c r="J355" s="1940"/>
    </row>
    <row r="356" ht="12.75">
      <c r="J356" s="1940"/>
    </row>
    <row r="357" ht="12.75">
      <c r="J357" s="1940"/>
    </row>
    <row r="358" ht="12.75">
      <c r="J358" s="1940"/>
    </row>
    <row r="359" ht="12.75">
      <c r="J359" s="1940"/>
    </row>
    <row r="360" ht="12.75">
      <c r="J360" s="1940"/>
    </row>
    <row r="361" ht="12.75">
      <c r="J361" s="1940"/>
    </row>
    <row r="362" ht="12.75">
      <c r="J362" s="1940"/>
    </row>
    <row r="363" ht="12.75">
      <c r="J363" s="1940"/>
    </row>
    <row r="364" ht="12.75">
      <c r="J364" s="1940"/>
    </row>
    <row r="365" ht="12.75">
      <c r="J365" s="1940"/>
    </row>
    <row r="366" ht="12.75">
      <c r="J366" s="1940"/>
    </row>
    <row r="367" ht="12.75">
      <c r="J367" s="1940"/>
    </row>
    <row r="368" ht="12.75">
      <c r="J368" s="1940"/>
    </row>
    <row r="369" ht="12.75">
      <c r="J369" s="1940"/>
    </row>
    <row r="370" ht="12.75">
      <c r="J370" s="1940"/>
    </row>
    <row r="371" ht="12.75">
      <c r="J371" s="1940"/>
    </row>
    <row r="372" ht="12.75">
      <c r="J372" s="1940"/>
    </row>
    <row r="373" ht="12.75">
      <c r="J373" s="1940"/>
    </row>
    <row r="374" ht="12.75">
      <c r="J374" s="1940"/>
    </row>
    <row r="375" ht="12.75">
      <c r="J375" s="1940"/>
    </row>
    <row r="376" ht="12.75">
      <c r="J376" s="1940"/>
    </row>
    <row r="377" ht="12.75">
      <c r="J377" s="1940"/>
    </row>
    <row r="378" ht="12.75">
      <c r="J378" s="1940"/>
    </row>
    <row r="379" ht="12.75">
      <c r="J379" s="1940"/>
    </row>
    <row r="380" ht="12.75">
      <c r="J380" s="1940"/>
    </row>
    <row r="381" ht="12.75">
      <c r="J381" s="1940"/>
    </row>
    <row r="382" ht="12.75">
      <c r="J382" s="1940"/>
    </row>
    <row r="383" ht="12.75">
      <c r="J383" s="1940"/>
    </row>
    <row r="384" ht="12.75">
      <c r="J384" s="1940"/>
    </row>
    <row r="385" ht="12.75">
      <c r="J385" s="1940"/>
    </row>
    <row r="386" ht="12.75">
      <c r="J386" s="1940"/>
    </row>
    <row r="387" ht="12.75">
      <c r="J387" s="1940"/>
    </row>
    <row r="388" ht="12.75">
      <c r="J388" s="1940"/>
    </row>
    <row r="389" ht="12.75">
      <c r="J389" s="1940"/>
    </row>
    <row r="390" ht="12.75">
      <c r="J390" s="1940"/>
    </row>
    <row r="391" ht="12.75">
      <c r="J391" s="1940"/>
    </row>
    <row r="392" ht="12.75">
      <c r="J392" s="1940"/>
    </row>
    <row r="393" ht="12.75">
      <c r="J393" s="1940"/>
    </row>
    <row r="394" ht="12.75">
      <c r="J394" s="1940"/>
    </row>
    <row r="395" ht="12.75">
      <c r="J395" s="1940"/>
    </row>
    <row r="396" ht="12.75">
      <c r="J396" s="1940"/>
    </row>
    <row r="397" ht="12.75">
      <c r="J397" s="1940"/>
    </row>
    <row r="398" ht="12.75">
      <c r="J398" s="1940"/>
    </row>
    <row r="399" ht="12.75">
      <c r="J399" s="1940"/>
    </row>
    <row r="400" ht="12.75">
      <c r="J400" s="1940"/>
    </row>
    <row r="401" ht="12.75">
      <c r="J401" s="1940"/>
    </row>
    <row r="402" ht="12.75">
      <c r="J402" s="1940"/>
    </row>
    <row r="403" ht="12.75">
      <c r="J403" s="1940"/>
    </row>
    <row r="404" ht="12.75">
      <c r="J404" s="1940"/>
    </row>
    <row r="405" ht="12.75">
      <c r="J405" s="1940"/>
    </row>
    <row r="406" ht="12.75">
      <c r="J406" s="1940"/>
    </row>
    <row r="407" ht="12.75">
      <c r="J407" s="1940"/>
    </row>
    <row r="408" ht="12.75">
      <c r="J408" s="1940"/>
    </row>
    <row r="409" ht="12.75">
      <c r="J409" s="1940"/>
    </row>
    <row r="410" ht="12.75">
      <c r="J410" s="1940"/>
    </row>
    <row r="411" ht="12.75">
      <c r="J411" s="1940"/>
    </row>
    <row r="412" ht="12.75">
      <c r="J412" s="1940"/>
    </row>
    <row r="413" ht="12.75">
      <c r="J413" s="1940"/>
    </row>
    <row r="414" ht="12.75">
      <c r="J414" s="1940"/>
    </row>
    <row r="415" ht="12.75">
      <c r="J415" s="1940"/>
    </row>
    <row r="416" ht="12.75">
      <c r="J416" s="1940"/>
    </row>
    <row r="417" ht="12.75">
      <c r="J417" s="1940"/>
    </row>
    <row r="418" ht="12.75">
      <c r="J418" s="1940"/>
    </row>
    <row r="419" ht="12.75">
      <c r="J419" s="1940"/>
    </row>
    <row r="420" ht="12.75">
      <c r="J420" s="1940"/>
    </row>
    <row r="421" ht="12.75">
      <c r="J421" s="1940"/>
    </row>
    <row r="422" ht="12.75">
      <c r="J422" s="1940"/>
    </row>
    <row r="423" ht="12.75">
      <c r="J423" s="1940"/>
    </row>
    <row r="424" ht="12.75">
      <c r="J424" s="1940"/>
    </row>
    <row r="425" ht="12.75">
      <c r="J425" s="1940"/>
    </row>
    <row r="426" ht="12.75">
      <c r="J426" s="1940"/>
    </row>
    <row r="427" ht="12.75">
      <c r="J427" s="1940"/>
    </row>
    <row r="428" ht="12.75">
      <c r="J428" s="1940"/>
    </row>
    <row r="429" ht="12.75">
      <c r="J429" s="1940"/>
    </row>
    <row r="430" ht="12.75">
      <c r="J430" s="1940"/>
    </row>
    <row r="431" ht="12.75">
      <c r="J431" s="1940"/>
    </row>
    <row r="432" ht="12.75">
      <c r="J432" s="1940"/>
    </row>
    <row r="433" ht="12.75">
      <c r="J433" s="1940"/>
    </row>
    <row r="434" ht="12.75">
      <c r="J434" s="1940"/>
    </row>
    <row r="435" ht="12.75">
      <c r="J435" s="1940"/>
    </row>
    <row r="436" ht="12.75">
      <c r="J436" s="1940"/>
    </row>
    <row r="437" ht="12.75">
      <c r="J437" s="1940"/>
    </row>
    <row r="438" ht="12.75">
      <c r="J438" s="1940"/>
    </row>
    <row r="439" ht="12.75">
      <c r="J439" s="1940"/>
    </row>
    <row r="440" ht="12.75">
      <c r="J440" s="1940"/>
    </row>
    <row r="441" ht="12.75">
      <c r="J441" s="1940"/>
    </row>
    <row r="442" ht="12.75">
      <c r="J442" s="1940"/>
    </row>
    <row r="443" ht="12.75">
      <c r="J443" s="1940"/>
    </row>
    <row r="444" ht="12.75">
      <c r="J444" s="1940"/>
    </row>
    <row r="445" ht="12.75">
      <c r="J445" s="1940"/>
    </row>
    <row r="446" ht="12.75">
      <c r="J446" s="1940"/>
    </row>
    <row r="447" ht="12.75">
      <c r="J447" s="1940"/>
    </row>
    <row r="448" ht="12.75">
      <c r="J448" s="1940"/>
    </row>
    <row r="449" ht="12.75">
      <c r="J449" s="1940"/>
    </row>
    <row r="450" ht="12.75">
      <c r="J450" s="1940"/>
    </row>
    <row r="451" ht="12.75">
      <c r="J451" s="1940"/>
    </row>
    <row r="452" ht="12.75">
      <c r="J452" s="1940"/>
    </row>
    <row r="453" ht="12.75">
      <c r="J453" s="1940"/>
    </row>
    <row r="454" ht="12.75">
      <c r="J454" s="1940"/>
    </row>
    <row r="455" ht="12.75">
      <c r="J455" s="1940"/>
    </row>
    <row r="456" ht="12.75">
      <c r="J456" s="1940"/>
    </row>
    <row r="457" ht="12.75">
      <c r="J457" s="1940"/>
    </row>
    <row r="458" ht="12.75">
      <c r="J458" s="1940"/>
    </row>
    <row r="459" ht="12.75">
      <c r="J459" s="1940"/>
    </row>
    <row r="460" ht="12.75">
      <c r="J460" s="1940"/>
    </row>
    <row r="461" ht="12.75">
      <c r="J461" s="1940"/>
    </row>
    <row r="462" ht="12.75">
      <c r="J462" s="1940"/>
    </row>
    <row r="463" ht="12.75">
      <c r="J463" s="1940"/>
    </row>
    <row r="464" ht="12.75">
      <c r="J464" s="1940"/>
    </row>
    <row r="465" ht="12.75">
      <c r="J465" s="1940"/>
    </row>
    <row r="466" ht="12.75">
      <c r="J466" s="1940"/>
    </row>
    <row r="467" ht="12.75">
      <c r="J467" s="1940"/>
    </row>
    <row r="468" ht="12.75">
      <c r="J468" s="1940"/>
    </row>
    <row r="469" ht="12.75">
      <c r="J469" s="1940"/>
    </row>
    <row r="470" ht="12.75">
      <c r="J470" s="1940"/>
    </row>
    <row r="471" ht="12.75">
      <c r="J471" s="1940"/>
    </row>
    <row r="472" ht="12.75">
      <c r="J472" s="1940"/>
    </row>
    <row r="473" ht="12.75">
      <c r="J473" s="1940"/>
    </row>
    <row r="474" ht="12.75">
      <c r="J474" s="1940"/>
    </row>
    <row r="475" ht="12.75">
      <c r="J475" s="1940"/>
    </row>
    <row r="476" ht="12.75">
      <c r="J476" s="1940"/>
    </row>
    <row r="477" ht="12.75">
      <c r="J477" s="1940"/>
    </row>
    <row r="478" ht="12.75">
      <c r="J478" s="1940"/>
    </row>
    <row r="479" ht="12.75">
      <c r="J479" s="1940"/>
    </row>
    <row r="480" ht="12.75">
      <c r="J480" s="1940"/>
    </row>
    <row r="481" ht="12.75">
      <c r="J481" s="1940"/>
    </row>
    <row r="482" ht="12.75">
      <c r="J482" s="1940"/>
    </row>
    <row r="483" ht="12.75">
      <c r="J483" s="1940"/>
    </row>
    <row r="484" ht="12.75">
      <c r="J484" s="1940"/>
    </row>
    <row r="485" ht="12.75">
      <c r="J485" s="1940"/>
    </row>
    <row r="486" ht="12.75">
      <c r="J486" s="1940"/>
    </row>
    <row r="487" ht="12.75">
      <c r="J487" s="1940"/>
    </row>
    <row r="488" ht="12.75">
      <c r="J488" s="1940"/>
    </row>
    <row r="489" ht="12.75">
      <c r="J489" s="1940"/>
    </row>
    <row r="490" ht="12.75">
      <c r="J490" s="1940"/>
    </row>
    <row r="491" ht="12.75">
      <c r="J491" s="1940"/>
    </row>
    <row r="492" ht="12.75">
      <c r="J492" s="1940"/>
    </row>
    <row r="493" ht="12.75">
      <c r="J493" s="1940"/>
    </row>
  </sheetData>
  <sheetProtection/>
  <printOptions horizontalCentered="1"/>
  <pageMargins left="0.3937007874015748" right="0.3937007874015748" top="0.7480314960629921" bottom="1.57" header="0" footer="0"/>
  <pageSetup firstPageNumber="7" useFirstPageNumber="1" fitToHeight="3" fitToWidth="1" horizontalDpi="300" verticalDpi="300" orientation="portrait" paperSize="9" scale="61" r:id="rId1"/>
  <headerFooter alignWithMargins="0">
    <oddHeader>&amp;R&amp;P</oddHeader>
  </headerFooter>
  <rowBreaks count="2" manualBreakCount="2">
    <brk id="95" max="255" man="1"/>
    <brk id="203" max="6553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I1243"/>
  <sheetViews>
    <sheetView zoomScalePageLayoutView="0" workbookViewId="0" topLeftCell="A154">
      <selection activeCell="A159" sqref="A159:IV159"/>
    </sheetView>
  </sheetViews>
  <sheetFormatPr defaultColWidth="9.140625" defaultRowHeight="12.75"/>
  <cols>
    <col min="1" max="1" width="30.57421875" style="527" customWidth="1"/>
    <col min="2" max="2" width="10.28125" style="527" customWidth="1"/>
    <col min="3" max="3" width="12.421875" style="527" customWidth="1"/>
    <col min="4" max="4" width="11.57421875" style="527" customWidth="1"/>
    <col min="5" max="5" width="15.8515625" style="527" customWidth="1"/>
    <col min="6" max="6" width="16.140625" style="527" customWidth="1"/>
    <col min="7" max="7" width="10.140625" style="527" bestFit="1" customWidth="1"/>
    <col min="8" max="8" width="11.00390625" style="527" bestFit="1" customWidth="1"/>
    <col min="9" max="16384" width="9.140625" style="527" customWidth="1"/>
  </cols>
  <sheetData>
    <row r="1" ht="12.75">
      <c r="E1" s="1" t="s">
        <v>754</v>
      </c>
    </row>
    <row r="2" spans="1:9" ht="15.75">
      <c r="A2" s="528" t="s">
        <v>376</v>
      </c>
      <c r="B2" s="528"/>
      <c r="C2" s="528"/>
      <c r="D2" s="528"/>
      <c r="E2" s="528"/>
      <c r="F2" s="528"/>
      <c r="G2" s="529"/>
      <c r="H2" s="529"/>
      <c r="I2" s="530"/>
    </row>
    <row r="3" spans="1:9" ht="21.75" customHeight="1">
      <c r="A3" s="531" t="s">
        <v>951</v>
      </c>
      <c r="B3" s="531"/>
      <c r="C3" s="531"/>
      <c r="D3" s="531"/>
      <c r="E3" s="531"/>
      <c r="F3" s="531"/>
      <c r="G3" s="529"/>
      <c r="H3" s="529"/>
      <c r="I3" s="530"/>
    </row>
    <row r="4" spans="1:9" ht="21.75" customHeight="1">
      <c r="A4" s="531"/>
      <c r="B4" s="531"/>
      <c r="C4" s="531"/>
      <c r="D4" s="531"/>
      <c r="E4" s="531"/>
      <c r="F4" s="531"/>
      <c r="G4" s="529"/>
      <c r="H4" s="529"/>
      <c r="I4" s="530"/>
    </row>
    <row r="5" spans="1:9" ht="8.25" customHeight="1" thickBot="1">
      <c r="A5" s="529"/>
      <c r="B5" s="529"/>
      <c r="C5" s="529"/>
      <c r="D5" s="529"/>
      <c r="E5" s="529"/>
      <c r="F5" s="529"/>
      <c r="G5" s="529"/>
      <c r="H5" s="529"/>
      <c r="I5" s="530"/>
    </row>
    <row r="6" spans="1:9" ht="15.75">
      <c r="A6" s="532" t="s">
        <v>952</v>
      </c>
      <c r="B6" s="533"/>
      <c r="C6" s="533"/>
      <c r="D6" s="533"/>
      <c r="E6" s="533"/>
      <c r="F6" s="534"/>
      <c r="G6" s="529"/>
      <c r="H6" s="529"/>
      <c r="I6" s="530"/>
    </row>
    <row r="7" spans="1:9" ht="15.75">
      <c r="A7" s="535"/>
      <c r="B7" s="536"/>
      <c r="C7" s="537"/>
      <c r="D7" s="538"/>
      <c r="E7" s="538" t="s">
        <v>489</v>
      </c>
      <c r="F7" s="539"/>
      <c r="G7" s="529"/>
      <c r="H7" s="529"/>
      <c r="I7" s="530"/>
    </row>
    <row r="8" spans="1:9" ht="15.75">
      <c r="A8" s="535" t="s">
        <v>953</v>
      </c>
      <c r="B8" s="536"/>
      <c r="C8" s="537"/>
      <c r="D8" s="538"/>
      <c r="E8" s="538"/>
      <c r="F8" s="539"/>
      <c r="G8" s="529"/>
      <c r="H8" s="529"/>
      <c r="I8" s="530"/>
    </row>
    <row r="9" spans="1:9" ht="12.75" customHeight="1" hidden="1">
      <c r="A9" s="535"/>
      <c r="B9" s="628" t="s">
        <v>379</v>
      </c>
      <c r="C9" s="629"/>
      <c r="D9" s="630"/>
      <c r="E9" s="630"/>
      <c r="F9" s="539"/>
      <c r="G9" s="529"/>
      <c r="H9" s="529"/>
      <c r="I9" s="530"/>
    </row>
    <row r="10" spans="1:9" ht="12.75" customHeight="1" hidden="1">
      <c r="A10" s="535"/>
      <c r="B10" s="628"/>
      <c r="C10" s="629" t="s">
        <v>380</v>
      </c>
      <c r="D10" s="630"/>
      <c r="E10" s="632"/>
      <c r="F10" s="539"/>
      <c r="G10" s="529"/>
      <c r="H10" s="529"/>
      <c r="I10" s="530"/>
    </row>
    <row r="11" spans="1:9" ht="12.75" customHeight="1" hidden="1">
      <c r="A11" s="535"/>
      <c r="B11" s="628"/>
      <c r="C11" s="629" t="s">
        <v>381</v>
      </c>
      <c r="D11" s="630"/>
      <c r="E11" s="632"/>
      <c r="F11" s="539"/>
      <c r="G11" s="529"/>
      <c r="H11" s="529"/>
      <c r="I11" s="530"/>
    </row>
    <row r="12" spans="1:9" ht="12.75" customHeight="1" hidden="1">
      <c r="A12" s="535"/>
      <c r="B12" s="628" t="s">
        <v>382</v>
      </c>
      <c r="C12" s="629"/>
      <c r="D12" s="630"/>
      <c r="E12" s="630"/>
      <c r="F12" s="539"/>
      <c r="G12" s="529"/>
      <c r="H12" s="529"/>
      <c r="I12" s="530"/>
    </row>
    <row r="13" spans="1:9" ht="12.75" customHeight="1" hidden="1">
      <c r="A13" s="535"/>
      <c r="B13" s="628"/>
      <c r="C13" s="629" t="s">
        <v>380</v>
      </c>
      <c r="D13" s="630"/>
      <c r="E13" s="632"/>
      <c r="F13" s="539"/>
      <c r="G13" s="529"/>
      <c r="H13" s="529"/>
      <c r="I13" s="530"/>
    </row>
    <row r="14" spans="1:9" ht="12.75" customHeight="1" hidden="1">
      <c r="A14" s="535"/>
      <c r="B14" s="628"/>
      <c r="C14" s="629" t="s">
        <v>381</v>
      </c>
      <c r="D14" s="630"/>
      <c r="E14" s="632"/>
      <c r="F14" s="539"/>
      <c r="G14" s="529"/>
      <c r="H14" s="529"/>
      <c r="I14" s="530"/>
    </row>
    <row r="15" spans="1:9" ht="12.75" customHeight="1" hidden="1">
      <c r="A15" s="535"/>
      <c r="B15" s="628" t="s">
        <v>383</v>
      </c>
      <c r="C15" s="629"/>
      <c r="D15" s="630"/>
      <c r="E15" s="632"/>
      <c r="F15" s="539"/>
      <c r="G15" s="529"/>
      <c r="H15" s="529"/>
      <c r="I15" s="530"/>
    </row>
    <row r="16" spans="1:9" ht="12.75" customHeight="1" hidden="1">
      <c r="A16" s="535"/>
      <c r="B16" s="628"/>
      <c r="C16" s="629" t="s">
        <v>380</v>
      </c>
      <c r="D16" s="630"/>
      <c r="E16" s="632"/>
      <c r="F16" s="539"/>
      <c r="G16" s="529"/>
      <c r="H16" s="529"/>
      <c r="I16" s="530"/>
    </row>
    <row r="17" spans="1:9" ht="12.75" customHeight="1" hidden="1">
      <c r="A17" s="535"/>
      <c r="B17" s="628"/>
      <c r="C17" s="629" t="s">
        <v>381</v>
      </c>
      <c r="D17" s="630"/>
      <c r="E17" s="632"/>
      <c r="F17" s="539"/>
      <c r="G17" s="529"/>
      <c r="H17" s="529"/>
      <c r="I17" s="530"/>
    </row>
    <row r="18" spans="1:9" ht="12.75" customHeight="1" hidden="1">
      <c r="A18" s="535"/>
      <c r="B18" s="628" t="s">
        <v>384</v>
      </c>
      <c r="C18" s="629"/>
      <c r="D18" s="630"/>
      <c r="E18" s="632"/>
      <c r="F18" s="539"/>
      <c r="G18" s="529"/>
      <c r="H18" s="529"/>
      <c r="I18" s="530"/>
    </row>
    <row r="19" spans="1:9" ht="12.75" customHeight="1" hidden="1">
      <c r="A19" s="535"/>
      <c r="B19" s="628"/>
      <c r="C19" s="629" t="s">
        <v>380</v>
      </c>
      <c r="D19" s="630"/>
      <c r="E19" s="632"/>
      <c r="F19" s="539"/>
      <c r="G19" s="529"/>
      <c r="H19" s="529"/>
      <c r="I19" s="530"/>
    </row>
    <row r="20" spans="1:9" ht="12.75" customHeight="1" hidden="1">
      <c r="A20" s="535"/>
      <c r="B20" s="628"/>
      <c r="C20" s="629" t="s">
        <v>381</v>
      </c>
      <c r="D20" s="630"/>
      <c r="E20" s="632"/>
      <c r="F20" s="539"/>
      <c r="G20" s="529"/>
      <c r="H20" s="529"/>
      <c r="I20" s="530"/>
    </row>
    <row r="21" spans="1:9" ht="12.75" customHeight="1" hidden="1">
      <c r="A21" s="535"/>
      <c r="B21" s="628" t="s">
        <v>385</v>
      </c>
      <c r="C21" s="629"/>
      <c r="D21" s="630"/>
      <c r="E21" s="630"/>
      <c r="F21" s="539"/>
      <c r="G21" s="529"/>
      <c r="H21" s="529"/>
      <c r="I21" s="530"/>
    </row>
    <row r="22" spans="1:9" ht="12.75" customHeight="1" hidden="1">
      <c r="A22" s="535"/>
      <c r="B22" s="628"/>
      <c r="C22" s="629" t="s">
        <v>380</v>
      </c>
      <c r="D22" s="630"/>
      <c r="E22" s="639"/>
      <c r="F22" s="539"/>
      <c r="G22" s="529"/>
      <c r="H22" s="529"/>
      <c r="I22" s="530"/>
    </row>
    <row r="23" spans="1:9" ht="12.75" customHeight="1" hidden="1" thickBot="1">
      <c r="A23" s="542"/>
      <c r="B23" s="633"/>
      <c r="C23" s="634" t="s">
        <v>381</v>
      </c>
      <c r="D23" s="635"/>
      <c r="E23" s="698"/>
      <c r="F23" s="549"/>
      <c r="G23" s="529"/>
      <c r="H23" s="529"/>
      <c r="I23" s="530"/>
    </row>
    <row r="24" spans="1:9" ht="9" customHeight="1" thickBot="1">
      <c r="A24" s="529"/>
      <c r="B24" s="529"/>
      <c r="C24" s="529"/>
      <c r="D24" s="529"/>
      <c r="E24" s="529"/>
      <c r="F24" s="529"/>
      <c r="G24" s="529"/>
      <c r="H24" s="529"/>
      <c r="I24" s="530"/>
    </row>
    <row r="25" spans="1:9" ht="15.75">
      <c r="A25" s="532" t="s">
        <v>954</v>
      </c>
      <c r="B25" s="533"/>
      <c r="C25" s="533"/>
      <c r="D25" s="533"/>
      <c r="E25" s="533"/>
      <c r="F25" s="534"/>
      <c r="G25" s="529"/>
      <c r="H25" s="529"/>
      <c r="I25" s="530"/>
    </row>
    <row r="26" spans="1:9" ht="15.75">
      <c r="A26" s="544"/>
      <c r="B26" s="540"/>
      <c r="C26" s="541"/>
      <c r="D26" s="545"/>
      <c r="E26" s="545" t="s">
        <v>489</v>
      </c>
      <c r="F26" s="546"/>
      <c r="G26" s="529"/>
      <c r="H26" s="529"/>
      <c r="I26" s="530"/>
    </row>
    <row r="27" spans="1:9" ht="15.75">
      <c r="A27" s="917" t="s">
        <v>961</v>
      </c>
      <c r="B27" s="540"/>
      <c r="C27" s="541"/>
      <c r="D27" s="545"/>
      <c r="E27" s="916">
        <v>2135986</v>
      </c>
      <c r="F27" s="546"/>
      <c r="G27" s="529"/>
      <c r="H27" s="529"/>
      <c r="I27" s="530"/>
    </row>
    <row r="28" spans="1:9" ht="12.75" customHeight="1" hidden="1">
      <c r="A28" s="636"/>
      <c r="B28" s="628" t="s">
        <v>379</v>
      </c>
      <c r="C28" s="629"/>
      <c r="D28" s="637"/>
      <c r="E28" s="638"/>
      <c r="F28" s="546"/>
      <c r="G28" s="529"/>
      <c r="H28" s="529"/>
      <c r="I28" s="530"/>
    </row>
    <row r="29" spans="1:9" ht="12.75" customHeight="1" hidden="1">
      <c r="A29" s="636"/>
      <c r="B29" s="628"/>
      <c r="C29" s="629" t="s">
        <v>380</v>
      </c>
      <c r="D29" s="637"/>
      <c r="E29" s="631"/>
      <c r="F29" s="546"/>
      <c r="G29" s="529"/>
      <c r="H29" s="529"/>
      <c r="I29" s="530"/>
    </row>
    <row r="30" spans="1:9" ht="12.75" customHeight="1" hidden="1">
      <c r="A30" s="636"/>
      <c r="B30" s="628"/>
      <c r="C30" s="629" t="s">
        <v>381</v>
      </c>
      <c r="D30" s="637"/>
      <c r="E30" s="631"/>
      <c r="F30" s="546"/>
      <c r="G30" s="529"/>
      <c r="H30" s="529"/>
      <c r="I30" s="530"/>
    </row>
    <row r="31" spans="1:9" ht="12.75" customHeight="1" hidden="1">
      <c r="A31" s="636"/>
      <c r="B31" s="628" t="s">
        <v>382</v>
      </c>
      <c r="C31" s="629"/>
      <c r="D31" s="637"/>
      <c r="E31" s="638"/>
      <c r="F31" s="546"/>
      <c r="G31" s="529"/>
      <c r="H31" s="529"/>
      <c r="I31" s="530"/>
    </row>
    <row r="32" spans="1:9" ht="12.75" customHeight="1" hidden="1">
      <c r="A32" s="636"/>
      <c r="B32" s="628"/>
      <c r="C32" s="629" t="s">
        <v>380</v>
      </c>
      <c r="D32" s="637"/>
      <c r="E32" s="697"/>
      <c r="F32" s="546"/>
      <c r="G32" s="529"/>
      <c r="H32" s="529"/>
      <c r="I32" s="530"/>
    </row>
    <row r="33" spans="1:9" ht="12.75" customHeight="1" hidden="1">
      <c r="A33" s="636"/>
      <c r="B33" s="628"/>
      <c r="C33" s="629" t="s">
        <v>381</v>
      </c>
      <c r="D33" s="637"/>
      <c r="E33" s="639"/>
      <c r="F33" s="546"/>
      <c r="G33" s="529"/>
      <c r="H33" s="529"/>
      <c r="I33" s="530"/>
    </row>
    <row r="34" spans="1:9" ht="12.75" customHeight="1" hidden="1">
      <c r="A34" s="636"/>
      <c r="B34" s="628" t="s">
        <v>383</v>
      </c>
      <c r="C34" s="629"/>
      <c r="D34" s="637"/>
      <c r="E34" s="700"/>
      <c r="F34" s="546"/>
      <c r="G34" s="529"/>
      <c r="H34" s="529"/>
      <c r="I34" s="530"/>
    </row>
    <row r="35" spans="1:9" ht="12.75" customHeight="1" hidden="1">
      <c r="A35" s="636"/>
      <c r="B35" s="628"/>
      <c r="C35" s="629" t="s">
        <v>380</v>
      </c>
      <c r="D35" s="637"/>
      <c r="E35" s="697"/>
      <c r="F35" s="546"/>
      <c r="G35" s="529"/>
      <c r="H35" s="529"/>
      <c r="I35" s="530"/>
    </row>
    <row r="36" spans="1:9" ht="12.75" customHeight="1" hidden="1">
      <c r="A36" s="636"/>
      <c r="B36" s="628"/>
      <c r="C36" s="629" t="s">
        <v>381</v>
      </c>
      <c r="D36" s="637"/>
      <c r="E36" s="697"/>
      <c r="F36" s="546"/>
      <c r="G36" s="529"/>
      <c r="H36" s="529"/>
      <c r="I36" s="530"/>
    </row>
    <row r="37" spans="1:9" ht="12.75" customHeight="1" hidden="1">
      <c r="A37" s="636"/>
      <c r="B37" s="628" t="s">
        <v>384</v>
      </c>
      <c r="C37" s="629"/>
      <c r="D37" s="637"/>
      <c r="E37" s="700"/>
      <c r="F37" s="546"/>
      <c r="G37" s="529"/>
      <c r="H37" s="529"/>
      <c r="I37" s="530"/>
    </row>
    <row r="38" spans="1:9" ht="12.75" customHeight="1" hidden="1">
      <c r="A38" s="636"/>
      <c r="B38" s="628"/>
      <c r="C38" s="629" t="s">
        <v>380</v>
      </c>
      <c r="D38" s="637"/>
      <c r="E38" s="639"/>
      <c r="F38" s="546"/>
      <c r="G38" s="529"/>
      <c r="H38" s="529"/>
      <c r="I38" s="530"/>
    </row>
    <row r="39" spans="1:9" ht="12.75" customHeight="1" hidden="1">
      <c r="A39" s="636"/>
      <c r="B39" s="628"/>
      <c r="C39" s="629" t="s">
        <v>381</v>
      </c>
      <c r="D39" s="637"/>
      <c r="E39" s="639"/>
      <c r="F39" s="546"/>
      <c r="G39" s="529"/>
      <c r="H39" s="529"/>
      <c r="I39" s="530"/>
    </row>
    <row r="40" spans="1:9" ht="12.75" customHeight="1" hidden="1">
      <c r="A40" s="636"/>
      <c r="B40" s="628" t="s">
        <v>385</v>
      </c>
      <c r="C40" s="629"/>
      <c r="D40" s="637"/>
      <c r="E40" s="639"/>
      <c r="F40" s="546"/>
      <c r="G40" s="529"/>
      <c r="H40" s="529"/>
      <c r="I40" s="530"/>
    </row>
    <row r="41" spans="1:9" ht="12.75" customHeight="1" hidden="1">
      <c r="A41" s="636"/>
      <c r="B41" s="628"/>
      <c r="C41" s="629" t="s">
        <v>380</v>
      </c>
      <c r="D41" s="637"/>
      <c r="E41" s="697"/>
      <c r="F41" s="546"/>
      <c r="G41" s="529"/>
      <c r="H41" s="529"/>
      <c r="I41" s="530"/>
    </row>
    <row r="42" spans="1:9" ht="12.75" customHeight="1" hidden="1" thickBot="1">
      <c r="A42" s="640"/>
      <c r="B42" s="633"/>
      <c r="C42" s="634" t="s">
        <v>381</v>
      </c>
      <c r="D42" s="641"/>
      <c r="E42" s="699"/>
      <c r="F42" s="549"/>
      <c r="G42" s="529"/>
      <c r="H42" s="529"/>
      <c r="I42" s="530"/>
    </row>
    <row r="43" spans="1:9" ht="15.75">
      <c r="A43" s="529"/>
      <c r="B43" s="529"/>
      <c r="C43" s="529"/>
      <c r="D43" s="529"/>
      <c r="E43" s="550"/>
      <c r="F43" s="529"/>
      <c r="G43" s="529"/>
      <c r="H43" s="529"/>
      <c r="I43" s="530"/>
    </row>
    <row r="44" spans="1:9" ht="8.25" customHeight="1" thickBot="1">
      <c r="A44" s="529"/>
      <c r="B44" s="529"/>
      <c r="C44" s="529"/>
      <c r="D44" s="529"/>
      <c r="E44" s="551"/>
      <c r="F44" s="529"/>
      <c r="G44" s="529"/>
      <c r="H44" s="529"/>
      <c r="I44" s="530"/>
    </row>
    <row r="45" spans="1:9" ht="15.75">
      <c r="A45" s="532" t="s">
        <v>955</v>
      </c>
      <c r="B45" s="533"/>
      <c r="C45" s="533"/>
      <c r="D45" s="533"/>
      <c r="E45" s="533"/>
      <c r="F45" s="534"/>
      <c r="G45" s="529"/>
      <c r="H45" s="529"/>
      <c r="I45" s="530"/>
    </row>
    <row r="46" spans="1:9" ht="15.75">
      <c r="A46" s="552"/>
      <c r="B46" s="553"/>
      <c r="C46" s="541"/>
      <c r="D46" s="545"/>
      <c r="E46" s="545" t="s">
        <v>489</v>
      </c>
      <c r="F46" s="546"/>
      <c r="G46" s="529"/>
      <c r="H46" s="529"/>
      <c r="I46" s="530"/>
    </row>
    <row r="47" spans="1:9" ht="15.75">
      <c r="A47" s="535" t="s">
        <v>962</v>
      </c>
      <c r="B47" s="553"/>
      <c r="C47" s="541"/>
      <c r="D47" s="545"/>
      <c r="E47" s="916">
        <v>2259926</v>
      </c>
      <c r="F47" s="546"/>
      <c r="G47" s="529"/>
      <c r="H47" s="529"/>
      <c r="I47" s="530"/>
    </row>
    <row r="48" spans="1:9" ht="12.75" customHeight="1" hidden="1">
      <c r="A48" s="544"/>
      <c r="B48" s="628" t="s">
        <v>379</v>
      </c>
      <c r="C48" s="629"/>
      <c r="D48" s="637"/>
      <c r="E48" s="638"/>
      <c r="F48" s="546"/>
      <c r="G48" s="529"/>
      <c r="H48" s="529"/>
      <c r="I48" s="530"/>
    </row>
    <row r="49" spans="1:9" ht="12.75" customHeight="1" hidden="1">
      <c r="A49" s="544"/>
      <c r="B49" s="628"/>
      <c r="C49" s="629" t="s">
        <v>380</v>
      </c>
      <c r="D49" s="637"/>
      <c r="E49" s="642"/>
      <c r="F49" s="546"/>
      <c r="G49" s="529"/>
      <c r="H49" s="529"/>
      <c r="I49" s="530"/>
    </row>
    <row r="50" spans="1:9" ht="12.75" customHeight="1" hidden="1">
      <c r="A50" s="544"/>
      <c r="B50" s="628"/>
      <c r="C50" s="629" t="s">
        <v>381</v>
      </c>
      <c r="D50" s="637"/>
      <c r="E50" s="644"/>
      <c r="F50" s="546"/>
      <c r="G50" s="529"/>
      <c r="H50" s="529"/>
      <c r="I50" s="530"/>
    </row>
    <row r="51" spans="1:9" ht="12.75" customHeight="1" hidden="1">
      <c r="A51" s="554"/>
      <c r="B51" s="628" t="s">
        <v>383</v>
      </c>
      <c r="C51" s="629"/>
      <c r="D51" s="643"/>
      <c r="E51" s="644"/>
      <c r="F51" s="556"/>
      <c r="G51" s="529"/>
      <c r="H51" s="529"/>
      <c r="I51" s="530"/>
    </row>
    <row r="52" spans="1:9" ht="12.75" customHeight="1" hidden="1">
      <c r="A52" s="554"/>
      <c r="B52" s="628"/>
      <c r="C52" s="629" t="s">
        <v>380</v>
      </c>
      <c r="D52" s="637"/>
      <c r="E52" s="644"/>
      <c r="F52" s="556"/>
      <c r="G52" s="529"/>
      <c r="H52" s="529"/>
      <c r="I52" s="530"/>
    </row>
    <row r="53" spans="1:9" ht="12.75" customHeight="1" hidden="1">
      <c r="A53" s="554"/>
      <c r="B53" s="628"/>
      <c r="C53" s="629" t="s">
        <v>381</v>
      </c>
      <c r="D53" s="643"/>
      <c r="E53" s="644"/>
      <c r="F53" s="556"/>
      <c r="G53" s="529"/>
      <c r="H53" s="529"/>
      <c r="I53" s="530"/>
    </row>
    <row r="54" spans="1:9" ht="12.75" customHeight="1" hidden="1">
      <c r="A54" s="554"/>
      <c r="B54" s="628" t="s">
        <v>382</v>
      </c>
      <c r="C54" s="629"/>
      <c r="D54" s="643"/>
      <c r="E54" s="644"/>
      <c r="F54" s="556"/>
      <c r="G54" s="529"/>
      <c r="H54" s="529"/>
      <c r="I54" s="530"/>
    </row>
    <row r="55" spans="1:9" ht="12.75" customHeight="1" hidden="1">
      <c r="A55" s="554"/>
      <c r="B55" s="628"/>
      <c r="C55" s="629" t="s">
        <v>380</v>
      </c>
      <c r="D55" s="643"/>
      <c r="E55" s="644"/>
      <c r="F55" s="556"/>
      <c r="G55" s="529"/>
      <c r="H55" s="529"/>
      <c r="I55" s="530"/>
    </row>
    <row r="56" spans="1:9" ht="12.75" customHeight="1" hidden="1">
      <c r="A56" s="554"/>
      <c r="B56" s="628"/>
      <c r="C56" s="629" t="s">
        <v>381</v>
      </c>
      <c r="D56" s="643"/>
      <c r="E56" s="644"/>
      <c r="F56" s="556"/>
      <c r="G56" s="529"/>
      <c r="H56" s="529"/>
      <c r="I56" s="530"/>
    </row>
    <row r="57" spans="1:9" ht="12.75" customHeight="1" hidden="1">
      <c r="A57" s="554"/>
      <c r="B57" s="628" t="s">
        <v>384</v>
      </c>
      <c r="C57" s="629"/>
      <c r="D57" s="643"/>
      <c r="E57" s="644"/>
      <c r="F57" s="556"/>
      <c r="G57" s="529"/>
      <c r="H57" s="529"/>
      <c r="I57" s="530"/>
    </row>
    <row r="58" spans="1:9" ht="12.75" customHeight="1" hidden="1">
      <c r="A58" s="554"/>
      <c r="B58" s="628"/>
      <c r="C58" s="629" t="s">
        <v>380</v>
      </c>
      <c r="D58" s="637"/>
      <c r="E58" s="644"/>
      <c r="F58" s="556"/>
      <c r="G58" s="529"/>
      <c r="H58" s="529"/>
      <c r="I58" s="530"/>
    </row>
    <row r="59" spans="1:9" ht="12.75" customHeight="1" hidden="1">
      <c r="A59" s="554"/>
      <c r="B59" s="628"/>
      <c r="C59" s="629" t="s">
        <v>381</v>
      </c>
      <c r="D59" s="643"/>
      <c r="E59" s="644"/>
      <c r="F59" s="556"/>
      <c r="G59" s="529"/>
      <c r="H59" s="529"/>
      <c r="I59" s="530"/>
    </row>
    <row r="60" spans="1:9" ht="12.75" customHeight="1" hidden="1">
      <c r="A60" s="554"/>
      <c r="B60" s="628" t="s">
        <v>385</v>
      </c>
      <c r="C60" s="629"/>
      <c r="D60" s="643"/>
      <c r="E60" s="644"/>
      <c r="F60" s="556"/>
      <c r="G60" s="529"/>
      <c r="H60" s="529"/>
      <c r="I60" s="530"/>
    </row>
    <row r="61" spans="1:9" ht="12.75" customHeight="1" hidden="1">
      <c r="A61" s="554"/>
      <c r="B61" s="628"/>
      <c r="C61" s="629" t="s">
        <v>380</v>
      </c>
      <c r="D61" s="637"/>
      <c r="E61" s="642"/>
      <c r="F61" s="556"/>
      <c r="G61" s="529"/>
      <c r="H61" s="529"/>
      <c r="I61" s="530"/>
    </row>
    <row r="62" spans="1:9" ht="12.75" customHeight="1" hidden="1">
      <c r="A62" s="554"/>
      <c r="B62" s="628"/>
      <c r="C62" s="629" t="s">
        <v>381</v>
      </c>
      <c r="D62" s="637"/>
      <c r="E62" s="644"/>
      <c r="F62" s="556"/>
      <c r="G62" s="529"/>
      <c r="H62" s="529"/>
      <c r="I62" s="530"/>
    </row>
    <row r="63" spans="1:9" ht="11.25" customHeight="1" hidden="1" thickBot="1">
      <c r="A63" s="542"/>
      <c r="B63" s="547"/>
      <c r="C63" s="548"/>
      <c r="D63" s="543"/>
      <c r="E63" s="543"/>
      <c r="F63" s="549"/>
      <c r="G63" s="529"/>
      <c r="H63" s="529"/>
      <c r="I63" s="530"/>
    </row>
    <row r="64" spans="1:9" ht="11.25" customHeight="1" thickBot="1">
      <c r="A64" s="529"/>
      <c r="B64" s="529"/>
      <c r="C64" s="529"/>
      <c r="D64" s="529"/>
      <c r="E64" s="529"/>
      <c r="F64" s="529"/>
      <c r="G64" s="529"/>
      <c r="H64" s="529"/>
      <c r="I64" s="530"/>
    </row>
    <row r="65" spans="1:9" ht="18.75" customHeight="1">
      <c r="A65" s="532" t="s">
        <v>963</v>
      </c>
      <c r="B65" s="533"/>
      <c r="C65" s="533"/>
      <c r="D65" s="533"/>
      <c r="E65" s="533" t="s">
        <v>489</v>
      </c>
      <c r="F65" s="534"/>
      <c r="G65" s="529"/>
      <c r="H65" s="529"/>
      <c r="I65" s="530"/>
    </row>
    <row r="66" spans="1:9" ht="16.5" customHeight="1">
      <c r="A66" s="552"/>
      <c r="B66" s="553"/>
      <c r="C66" s="541"/>
      <c r="D66" s="545"/>
      <c r="E66" s="916">
        <v>10676132</v>
      </c>
      <c r="F66" s="546"/>
      <c r="G66" s="529"/>
      <c r="H66" s="529"/>
      <c r="I66" s="530"/>
    </row>
    <row r="67" spans="1:9" ht="15.75" customHeight="1">
      <c r="A67" s="557" t="s">
        <v>386</v>
      </c>
      <c r="B67" s="557"/>
      <c r="C67" s="557"/>
      <c r="D67" s="557"/>
      <c r="E67" s="557"/>
      <c r="F67" s="557"/>
      <c r="G67" s="529"/>
      <c r="H67" s="529"/>
      <c r="I67" s="530"/>
    </row>
    <row r="68" spans="1:9" ht="15.75" customHeight="1" thickBot="1">
      <c r="A68" s="529"/>
      <c r="B68" s="529"/>
      <c r="C68" s="529"/>
      <c r="D68" s="529"/>
      <c r="E68" s="529"/>
      <c r="F68" s="529"/>
      <c r="G68" s="529"/>
      <c r="H68" s="529"/>
      <c r="I68" s="530"/>
    </row>
    <row r="69" spans="1:9" ht="59.25" customHeight="1">
      <c r="A69" s="558" t="s">
        <v>783</v>
      </c>
      <c r="B69" s="559"/>
      <c r="C69" s="559"/>
      <c r="D69" s="559"/>
      <c r="E69" s="560" t="s">
        <v>387</v>
      </c>
      <c r="F69" s="561" t="s">
        <v>388</v>
      </c>
      <c r="G69" s="529"/>
      <c r="H69" s="529"/>
      <c r="I69" s="530"/>
    </row>
    <row r="70" spans="1:9" ht="33.75" customHeight="1">
      <c r="A70" s="562" t="s">
        <v>599</v>
      </c>
      <c r="B70" s="563"/>
      <c r="C70" s="563"/>
      <c r="D70" s="563"/>
      <c r="E70" s="545"/>
      <c r="F70" s="546"/>
      <c r="G70" s="529"/>
      <c r="H70" s="529"/>
      <c r="I70" s="530"/>
    </row>
    <row r="71" spans="1:9" ht="12.75" customHeight="1">
      <c r="A71" s="564"/>
      <c r="B71" s="545"/>
      <c r="C71" s="645" t="s">
        <v>891</v>
      </c>
      <c r="D71" s="629"/>
      <c r="E71" s="637">
        <v>115</v>
      </c>
      <c r="F71" s="646">
        <v>392</v>
      </c>
      <c r="G71" s="529"/>
      <c r="H71" s="529"/>
      <c r="I71" s="530"/>
    </row>
    <row r="72" spans="1:9" ht="12.75" customHeight="1">
      <c r="A72" s="564"/>
      <c r="B72" s="545"/>
      <c r="C72" s="645" t="s">
        <v>956</v>
      </c>
      <c r="D72" s="629"/>
      <c r="E72" s="637">
        <v>108</v>
      </c>
      <c r="F72" s="646">
        <v>379</v>
      </c>
      <c r="G72" s="529"/>
      <c r="H72" s="529"/>
      <c r="I72" s="530"/>
    </row>
    <row r="73" spans="1:9" ht="12.75" customHeight="1">
      <c r="A73" s="564"/>
      <c r="B73" s="545"/>
      <c r="C73" s="629" t="s">
        <v>957</v>
      </c>
      <c r="D73" s="637"/>
      <c r="E73" s="637">
        <v>108</v>
      </c>
      <c r="F73" s="646">
        <v>379</v>
      </c>
      <c r="G73" s="529"/>
      <c r="H73" s="529"/>
      <c r="I73" s="530"/>
    </row>
    <row r="74" spans="1:9" ht="33" customHeight="1">
      <c r="A74" s="562" t="s">
        <v>600</v>
      </c>
      <c r="B74" s="565"/>
      <c r="C74" s="565"/>
      <c r="D74" s="565"/>
      <c r="E74" s="545"/>
      <c r="F74" s="546"/>
      <c r="G74" s="529"/>
      <c r="H74" s="529"/>
      <c r="I74" s="530"/>
    </row>
    <row r="75" spans="1:9" ht="12.75" customHeight="1">
      <c r="A75" s="564"/>
      <c r="B75" s="545"/>
      <c r="C75" s="645" t="s">
        <v>891</v>
      </c>
      <c r="D75" s="629"/>
      <c r="E75" s="637">
        <v>5</v>
      </c>
      <c r="F75" s="646">
        <v>27</v>
      </c>
      <c r="G75" s="529"/>
      <c r="H75" s="529"/>
      <c r="I75" s="530"/>
    </row>
    <row r="76" spans="1:9" ht="12.75" customHeight="1">
      <c r="A76" s="564"/>
      <c r="B76" s="545"/>
      <c r="C76" s="645" t="s">
        <v>956</v>
      </c>
      <c r="D76" s="629"/>
      <c r="E76" s="637">
        <v>4</v>
      </c>
      <c r="F76" s="646">
        <v>21</v>
      </c>
      <c r="G76" s="529"/>
      <c r="H76" s="529"/>
      <c r="I76" s="530"/>
    </row>
    <row r="77" spans="1:9" ht="12.75" customHeight="1">
      <c r="A77" s="564"/>
      <c r="B77" s="545"/>
      <c r="C77" s="629" t="s">
        <v>957</v>
      </c>
      <c r="D77" s="637"/>
      <c r="E77" s="637">
        <v>4</v>
      </c>
      <c r="F77" s="646">
        <v>21</v>
      </c>
      <c r="G77" s="529"/>
      <c r="H77" s="529"/>
      <c r="I77" s="530"/>
    </row>
    <row r="78" spans="1:9" ht="32.25" customHeight="1">
      <c r="A78" s="562" t="s">
        <v>601</v>
      </c>
      <c r="B78" s="563"/>
      <c r="C78" s="563"/>
      <c r="D78" s="563"/>
      <c r="E78" s="545"/>
      <c r="F78" s="546"/>
      <c r="G78" s="529"/>
      <c r="H78" s="529"/>
      <c r="I78" s="530"/>
    </row>
    <row r="79" spans="1:9" ht="12.75" customHeight="1">
      <c r="A79" s="564"/>
      <c r="B79" s="545"/>
      <c r="C79" s="645" t="s">
        <v>891</v>
      </c>
      <c r="D79" s="629"/>
      <c r="E79" s="637">
        <v>46</v>
      </c>
      <c r="F79" s="646">
        <v>130</v>
      </c>
      <c r="G79" s="529"/>
      <c r="H79" s="529"/>
      <c r="I79" s="530"/>
    </row>
    <row r="80" spans="1:9" ht="12.75" customHeight="1">
      <c r="A80" s="564"/>
      <c r="B80" s="545"/>
      <c r="C80" s="645" t="s">
        <v>956</v>
      </c>
      <c r="D80" s="629"/>
      <c r="E80" s="637">
        <v>46</v>
      </c>
      <c r="F80" s="646">
        <v>130</v>
      </c>
      <c r="G80" s="529"/>
      <c r="H80" s="529"/>
      <c r="I80" s="530"/>
    </row>
    <row r="81" spans="1:9" ht="12.75" customHeight="1">
      <c r="A81" s="564"/>
      <c r="B81" s="545"/>
      <c r="C81" s="629" t="s">
        <v>957</v>
      </c>
      <c r="D81" s="637"/>
      <c r="E81" s="637">
        <v>46</v>
      </c>
      <c r="F81" s="646">
        <v>130</v>
      </c>
      <c r="G81" s="529"/>
      <c r="H81" s="529"/>
      <c r="I81" s="530"/>
    </row>
    <row r="82" spans="1:9" ht="33.75" customHeight="1">
      <c r="A82" s="562" t="s">
        <v>602</v>
      </c>
      <c r="B82" s="565"/>
      <c r="C82" s="565"/>
      <c r="D82" s="565"/>
      <c r="E82" s="545"/>
      <c r="F82" s="546"/>
      <c r="G82" s="529"/>
      <c r="H82" s="529"/>
      <c r="I82" s="530"/>
    </row>
    <row r="83" spans="1:9" ht="12.75" customHeight="1">
      <c r="A83" s="564"/>
      <c r="B83" s="545"/>
      <c r="C83" s="645" t="s">
        <v>891</v>
      </c>
      <c r="D83" s="629"/>
      <c r="E83" s="637">
        <v>16</v>
      </c>
      <c r="F83" s="646">
        <v>47</v>
      </c>
      <c r="G83" s="529"/>
      <c r="H83" s="529"/>
      <c r="I83" s="530"/>
    </row>
    <row r="84" spans="1:9" ht="12.75" customHeight="1">
      <c r="A84" s="564"/>
      <c r="B84" s="545"/>
      <c r="C84" s="645" t="s">
        <v>956</v>
      </c>
      <c r="D84" s="637"/>
      <c r="E84" s="637">
        <v>14</v>
      </c>
      <c r="F84" s="646">
        <v>41</v>
      </c>
      <c r="G84" s="529"/>
      <c r="H84" s="529"/>
      <c r="I84" s="530"/>
    </row>
    <row r="85" spans="1:9" ht="12.75" customHeight="1">
      <c r="A85" s="564"/>
      <c r="B85" s="545"/>
      <c r="C85" s="629" t="s">
        <v>957</v>
      </c>
      <c r="D85" s="637"/>
      <c r="E85" s="637">
        <v>14</v>
      </c>
      <c r="F85" s="646">
        <v>41</v>
      </c>
      <c r="G85" s="529"/>
      <c r="H85" s="529"/>
      <c r="I85" s="530"/>
    </row>
    <row r="86" spans="1:9" ht="48" customHeight="1">
      <c r="A86" s="562" t="s">
        <v>255</v>
      </c>
      <c r="B86" s="563"/>
      <c r="C86" s="563"/>
      <c r="D86" s="563"/>
      <c r="E86" s="545"/>
      <c r="F86" s="546"/>
      <c r="G86" s="529"/>
      <c r="H86" s="529"/>
      <c r="I86" s="530"/>
    </row>
    <row r="87" spans="1:9" ht="12.75" customHeight="1">
      <c r="A87" s="564"/>
      <c r="B87" s="545"/>
      <c r="C87" s="645" t="s">
        <v>891</v>
      </c>
      <c r="D87" s="629"/>
      <c r="E87" s="637">
        <v>26</v>
      </c>
      <c r="F87" s="646">
        <v>128</v>
      </c>
      <c r="G87" s="529"/>
      <c r="H87" s="529"/>
      <c r="I87" s="530"/>
    </row>
    <row r="88" spans="1:9" ht="12.75" customHeight="1">
      <c r="A88" s="566"/>
      <c r="B88" s="555"/>
      <c r="C88" s="645" t="s">
        <v>956</v>
      </c>
      <c r="D88" s="647"/>
      <c r="E88" s="643">
        <v>24</v>
      </c>
      <c r="F88" s="648">
        <v>121</v>
      </c>
      <c r="G88" s="529"/>
      <c r="H88" s="529"/>
      <c r="I88" s="530"/>
    </row>
    <row r="89" spans="1:9" ht="12.75" customHeight="1">
      <c r="A89" s="564"/>
      <c r="B89" s="545"/>
      <c r="C89" s="629" t="s">
        <v>957</v>
      </c>
      <c r="D89" s="637"/>
      <c r="E89" s="637">
        <v>24</v>
      </c>
      <c r="F89" s="646">
        <v>121</v>
      </c>
      <c r="G89" s="529"/>
      <c r="H89" s="529"/>
      <c r="I89" s="530"/>
    </row>
    <row r="90" spans="1:9" ht="39" customHeight="1">
      <c r="A90" s="744" t="s">
        <v>260</v>
      </c>
      <c r="B90" s="745"/>
      <c r="C90" s="745"/>
      <c r="D90" s="745"/>
      <c r="E90" s="538"/>
      <c r="F90" s="539"/>
      <c r="G90" s="529"/>
      <c r="H90" s="529"/>
      <c r="I90" s="530"/>
    </row>
    <row r="91" spans="1:9" ht="12.75" customHeight="1">
      <c r="A91" s="564"/>
      <c r="B91" s="545"/>
      <c r="C91" s="645" t="s">
        <v>891</v>
      </c>
      <c r="D91" s="629"/>
      <c r="E91" s="637">
        <v>2</v>
      </c>
      <c r="F91" s="646">
        <v>5</v>
      </c>
      <c r="G91" s="529"/>
      <c r="H91" s="529"/>
      <c r="I91" s="530"/>
    </row>
    <row r="92" spans="1:9" ht="12.75" customHeight="1">
      <c r="A92" s="566"/>
      <c r="B92" s="555"/>
      <c r="C92" s="645" t="s">
        <v>956</v>
      </c>
      <c r="D92" s="647"/>
      <c r="E92" s="643">
        <v>2</v>
      </c>
      <c r="F92" s="648">
        <v>5</v>
      </c>
      <c r="G92" s="529"/>
      <c r="H92" s="529"/>
      <c r="I92" s="530"/>
    </row>
    <row r="93" spans="1:9" ht="12.75" customHeight="1">
      <c r="A93" s="564"/>
      <c r="B93" s="545"/>
      <c r="C93" s="629" t="s">
        <v>957</v>
      </c>
      <c r="D93" s="637"/>
      <c r="E93" s="637">
        <v>2</v>
      </c>
      <c r="F93" s="646">
        <v>5</v>
      </c>
      <c r="G93" s="529"/>
      <c r="H93" s="529"/>
      <c r="I93" s="530"/>
    </row>
    <row r="94" spans="1:9" ht="34.5" customHeight="1">
      <c r="A94" s="744" t="s">
        <v>261</v>
      </c>
      <c r="B94" s="745"/>
      <c r="C94" s="745"/>
      <c r="D94" s="745"/>
      <c r="E94" s="538"/>
      <c r="F94" s="539"/>
      <c r="G94" s="529"/>
      <c r="H94" s="529"/>
      <c r="I94" s="530"/>
    </row>
    <row r="95" spans="1:9" ht="12.75" customHeight="1">
      <c r="A95" s="564"/>
      <c r="B95" s="545"/>
      <c r="C95" s="645" t="s">
        <v>891</v>
      </c>
      <c r="D95" s="629"/>
      <c r="E95" s="637">
        <v>9</v>
      </c>
      <c r="F95" s="646">
        <v>48</v>
      </c>
      <c r="G95" s="529"/>
      <c r="H95" s="529"/>
      <c r="I95" s="530"/>
    </row>
    <row r="96" spans="1:9" ht="12.75" customHeight="1">
      <c r="A96" s="566"/>
      <c r="B96" s="555"/>
      <c r="C96" s="645" t="s">
        <v>956</v>
      </c>
      <c r="D96" s="647"/>
      <c r="E96" s="643">
        <v>11</v>
      </c>
      <c r="F96" s="648">
        <v>58</v>
      </c>
      <c r="G96" s="529"/>
      <c r="H96" s="529"/>
      <c r="I96" s="530"/>
    </row>
    <row r="97" spans="1:9" ht="12.75" customHeight="1">
      <c r="A97" s="564"/>
      <c r="B97" s="545"/>
      <c r="C97" s="629" t="s">
        <v>957</v>
      </c>
      <c r="D97" s="637"/>
      <c r="E97" s="637">
        <v>11</v>
      </c>
      <c r="F97" s="646">
        <v>58</v>
      </c>
      <c r="G97" s="529"/>
      <c r="H97" s="529"/>
      <c r="I97" s="530"/>
    </row>
    <row r="98" spans="1:9" ht="37.5" customHeight="1">
      <c r="A98" s="744" t="s">
        <v>262</v>
      </c>
      <c r="B98" s="745"/>
      <c r="C98" s="745"/>
      <c r="D98" s="745"/>
      <c r="E98" s="538"/>
      <c r="F98" s="539"/>
      <c r="G98" s="529"/>
      <c r="H98" s="529"/>
      <c r="I98" s="530"/>
    </row>
    <row r="99" spans="1:9" ht="12.75" customHeight="1">
      <c r="A99" s="564"/>
      <c r="B99" s="545"/>
      <c r="C99" s="645" t="s">
        <v>891</v>
      </c>
      <c r="D99" s="629"/>
      <c r="E99" s="637">
        <v>1</v>
      </c>
      <c r="F99" s="646">
        <v>6</v>
      </c>
      <c r="G99" s="529"/>
      <c r="H99" s="529"/>
      <c r="I99" s="530"/>
    </row>
    <row r="100" spans="1:9" ht="12.75" customHeight="1">
      <c r="A100" s="566"/>
      <c r="B100" s="555"/>
      <c r="C100" s="645" t="s">
        <v>956</v>
      </c>
      <c r="D100" s="647"/>
      <c r="E100" s="643">
        <v>1</v>
      </c>
      <c r="F100" s="648">
        <v>6</v>
      </c>
      <c r="G100" s="529"/>
      <c r="H100" s="529"/>
      <c r="I100" s="530"/>
    </row>
    <row r="101" spans="1:9" ht="12.75" customHeight="1" thickBot="1">
      <c r="A101" s="567"/>
      <c r="B101" s="543"/>
      <c r="C101" s="635" t="s">
        <v>957</v>
      </c>
      <c r="D101" s="635"/>
      <c r="E101" s="635">
        <v>1</v>
      </c>
      <c r="F101" s="649">
        <v>6</v>
      </c>
      <c r="G101" s="529"/>
      <c r="H101" s="529"/>
      <c r="I101" s="530"/>
    </row>
    <row r="102" spans="1:9" ht="12.75" customHeight="1">
      <c r="A102" s="529"/>
      <c r="B102" s="529"/>
      <c r="C102" s="530"/>
      <c r="D102" s="530"/>
      <c r="E102" s="530"/>
      <c r="F102" s="530"/>
      <c r="G102" s="529"/>
      <c r="H102" s="529"/>
      <c r="I102" s="530"/>
    </row>
    <row r="103" spans="1:9" ht="12.75" customHeight="1">
      <c r="A103" s="529"/>
      <c r="B103" s="529"/>
      <c r="C103" s="530"/>
      <c r="D103" s="530"/>
      <c r="E103" s="530"/>
      <c r="F103" s="530"/>
      <c r="G103" s="529"/>
      <c r="H103" s="529"/>
      <c r="I103" s="530"/>
    </row>
    <row r="104" spans="1:9" ht="15.75" customHeight="1">
      <c r="A104" s="965" t="s">
        <v>389</v>
      </c>
      <c r="B104" s="965"/>
      <c r="C104" s="965"/>
      <c r="D104" s="965"/>
      <c r="E104" s="965"/>
      <c r="F104" s="965"/>
      <c r="G104" s="529"/>
      <c r="H104" s="529"/>
      <c r="I104" s="530"/>
    </row>
    <row r="105" spans="1:9" ht="10.5" customHeight="1" thickBot="1">
      <c r="A105" s="529"/>
      <c r="B105" s="529"/>
      <c r="C105" s="529"/>
      <c r="D105" s="529"/>
      <c r="E105" s="529"/>
      <c r="F105" s="529"/>
      <c r="G105" s="529"/>
      <c r="H105" s="529"/>
      <c r="I105" s="530"/>
    </row>
    <row r="106" spans="1:9" ht="65.25" customHeight="1">
      <c r="A106" s="558" t="s">
        <v>784</v>
      </c>
      <c r="B106" s="559"/>
      <c r="C106" s="559"/>
      <c r="D106" s="559"/>
      <c r="E106" s="560" t="s">
        <v>387</v>
      </c>
      <c r="F106" s="561" t="s">
        <v>388</v>
      </c>
      <c r="G106" s="529"/>
      <c r="H106" s="529"/>
      <c r="I106" s="530"/>
    </row>
    <row r="107" spans="1:9" ht="73.5" customHeight="1">
      <c r="A107" s="627" t="s">
        <v>958</v>
      </c>
      <c r="B107" s="563"/>
      <c r="C107" s="563"/>
      <c r="D107" s="563"/>
      <c r="E107" s="545"/>
      <c r="F107" s="546"/>
      <c r="G107" s="529"/>
      <c r="H107" s="529"/>
      <c r="I107" s="530"/>
    </row>
    <row r="108" spans="1:9" ht="12.75" customHeight="1">
      <c r="A108" s="544"/>
      <c r="B108" s="545"/>
      <c r="C108" s="637" t="s">
        <v>891</v>
      </c>
      <c r="D108" s="637"/>
      <c r="E108" s="637">
        <v>263</v>
      </c>
      <c r="F108" s="650">
        <v>1353</v>
      </c>
      <c r="G108" s="529"/>
      <c r="H108" s="529"/>
      <c r="I108" s="530"/>
    </row>
    <row r="109" spans="1:9" ht="12.75" customHeight="1">
      <c r="A109" s="544"/>
      <c r="B109" s="545"/>
      <c r="C109" s="637" t="s">
        <v>956</v>
      </c>
      <c r="D109" s="637"/>
      <c r="E109" s="637">
        <v>367</v>
      </c>
      <c r="F109" s="650">
        <v>2884</v>
      </c>
      <c r="G109" s="529"/>
      <c r="H109" s="529"/>
      <c r="I109" s="530"/>
    </row>
    <row r="110" spans="1:9" ht="12.75" customHeight="1">
      <c r="A110" s="544"/>
      <c r="B110" s="545"/>
      <c r="C110" s="637" t="s">
        <v>957</v>
      </c>
      <c r="D110" s="637"/>
      <c r="E110" s="637">
        <v>367</v>
      </c>
      <c r="F110" s="650">
        <v>2884</v>
      </c>
      <c r="G110" s="529"/>
      <c r="H110" s="529"/>
      <c r="I110" s="530"/>
    </row>
    <row r="111" spans="1:9" ht="47.25" customHeight="1">
      <c r="A111" s="627" t="s">
        <v>959</v>
      </c>
      <c r="B111" s="545"/>
      <c r="C111" s="637"/>
      <c r="D111" s="637"/>
      <c r="E111" s="637"/>
      <c r="F111" s="650"/>
      <c r="G111" s="529"/>
      <c r="H111" s="529"/>
      <c r="I111" s="530"/>
    </row>
    <row r="112" spans="1:9" ht="12.75" customHeight="1">
      <c r="A112" s="544"/>
      <c r="B112" s="545"/>
      <c r="C112" s="637" t="s">
        <v>891</v>
      </c>
      <c r="D112" s="637"/>
      <c r="E112" s="637"/>
      <c r="F112" s="650"/>
      <c r="G112" s="529"/>
      <c r="H112" s="529"/>
      <c r="I112" s="530"/>
    </row>
    <row r="113" spans="1:9" ht="12.75" customHeight="1">
      <c r="A113" s="544"/>
      <c r="B113" s="545"/>
      <c r="C113" s="637" t="s">
        <v>956</v>
      </c>
      <c r="D113" s="637"/>
      <c r="E113" s="637">
        <v>16</v>
      </c>
      <c r="F113" s="650">
        <v>15336</v>
      </c>
      <c r="G113" s="529"/>
      <c r="H113" s="529"/>
      <c r="I113" s="530"/>
    </row>
    <row r="114" spans="1:9" ht="12.75" customHeight="1">
      <c r="A114" s="544"/>
      <c r="B114" s="545"/>
      <c r="C114" s="637" t="s">
        <v>957</v>
      </c>
      <c r="D114" s="637"/>
      <c r="E114" s="637">
        <v>16</v>
      </c>
      <c r="F114" s="650">
        <v>15336</v>
      </c>
      <c r="G114" s="529"/>
      <c r="H114" s="529"/>
      <c r="I114" s="530"/>
    </row>
    <row r="115" spans="1:9" ht="41.25" customHeight="1">
      <c r="A115" s="627" t="s">
        <v>960</v>
      </c>
      <c r="B115" s="545"/>
      <c r="C115" s="637"/>
      <c r="D115" s="637"/>
      <c r="E115" s="637"/>
      <c r="F115" s="650"/>
      <c r="G115" s="529"/>
      <c r="H115" s="529"/>
      <c r="I115" s="530"/>
    </row>
    <row r="116" spans="1:9" ht="12.75" customHeight="1">
      <c r="A116" s="544"/>
      <c r="B116" s="545"/>
      <c r="C116" s="637" t="s">
        <v>891</v>
      </c>
      <c r="D116" s="637"/>
      <c r="E116" s="637"/>
      <c r="F116" s="650"/>
      <c r="G116" s="529"/>
      <c r="H116" s="529"/>
      <c r="I116" s="530"/>
    </row>
    <row r="117" spans="1:9" ht="12.75" customHeight="1">
      <c r="A117" s="544"/>
      <c r="B117" s="545"/>
      <c r="C117" s="637" t="s">
        <v>956</v>
      </c>
      <c r="D117" s="637"/>
      <c r="E117" s="637">
        <v>0</v>
      </c>
      <c r="F117" s="646">
        <v>0</v>
      </c>
      <c r="G117" s="529"/>
      <c r="H117" s="529"/>
      <c r="I117" s="530"/>
    </row>
    <row r="118" spans="1:9" ht="12.75" customHeight="1" thickBot="1">
      <c r="A118" s="542"/>
      <c r="B118" s="543"/>
      <c r="C118" s="635" t="s">
        <v>957</v>
      </c>
      <c r="D118" s="635"/>
      <c r="E118" s="635">
        <v>5</v>
      </c>
      <c r="F118" s="651">
        <v>1300</v>
      </c>
      <c r="G118" s="529"/>
      <c r="H118" s="529"/>
      <c r="I118" s="530"/>
    </row>
    <row r="119" spans="1:9" ht="12.75" customHeight="1">
      <c r="A119" s="913"/>
      <c r="B119" s="913"/>
      <c r="C119" s="914"/>
      <c r="D119" s="914"/>
      <c r="E119" s="914"/>
      <c r="F119" s="915"/>
      <c r="G119" s="529"/>
      <c r="H119" s="529"/>
      <c r="I119" s="530"/>
    </row>
    <row r="120" spans="1:9" ht="15.75" customHeight="1">
      <c r="A120" s="529"/>
      <c r="B120" s="529"/>
      <c r="C120" s="529"/>
      <c r="D120" s="529"/>
      <c r="E120" s="529"/>
      <c r="F120" s="529"/>
      <c r="G120" s="529"/>
      <c r="H120" s="529"/>
      <c r="I120" s="530"/>
    </row>
    <row r="121" spans="1:9" ht="15.75" customHeight="1">
      <c r="A121" s="557" t="s">
        <v>391</v>
      </c>
      <c r="B121" s="557"/>
      <c r="C121" s="557"/>
      <c r="D121" s="557"/>
      <c r="E121" s="557"/>
      <c r="F121" s="557"/>
      <c r="G121" s="529"/>
      <c r="H121" s="529"/>
      <c r="I121" s="530"/>
    </row>
    <row r="122" spans="1:9" ht="15.75" customHeight="1" thickBot="1">
      <c r="A122" s="529"/>
      <c r="B122" s="529"/>
      <c r="C122" s="529"/>
      <c r="D122" s="529"/>
      <c r="E122" s="529"/>
      <c r="F122" s="529"/>
      <c r="G122" s="529"/>
      <c r="H122" s="529"/>
      <c r="I122" s="530"/>
    </row>
    <row r="123" spans="1:9" ht="29.25" customHeight="1">
      <c r="A123" s="558" t="s">
        <v>79</v>
      </c>
      <c r="B123" s="559"/>
      <c r="C123" s="559"/>
      <c r="D123" s="559"/>
      <c r="E123" s="560" t="s">
        <v>387</v>
      </c>
      <c r="F123" s="561" t="s">
        <v>388</v>
      </c>
      <c r="G123" s="529"/>
      <c r="H123" s="529"/>
      <c r="I123" s="530"/>
    </row>
    <row r="124" spans="1:9" ht="23.25" customHeight="1">
      <c r="A124" s="562" t="s">
        <v>392</v>
      </c>
      <c r="B124" s="563"/>
      <c r="C124" s="563"/>
      <c r="D124" s="563"/>
      <c r="E124" s="545"/>
      <c r="F124" s="546"/>
      <c r="G124" s="529"/>
      <c r="H124" s="529"/>
      <c r="I124" s="530"/>
    </row>
    <row r="125" spans="1:9" ht="12.75" customHeight="1">
      <c r="A125" s="564"/>
      <c r="B125" s="545"/>
      <c r="C125" s="645" t="s">
        <v>891</v>
      </c>
      <c r="D125" s="629"/>
      <c r="E125" s="637">
        <v>58</v>
      </c>
      <c r="F125" s="646">
        <v>1587</v>
      </c>
      <c r="G125" s="529"/>
      <c r="H125" s="529"/>
      <c r="I125" s="530"/>
    </row>
    <row r="126" spans="1:9" ht="12.75" customHeight="1">
      <c r="A126" s="564"/>
      <c r="B126" s="545"/>
      <c r="C126" s="645" t="s">
        <v>956</v>
      </c>
      <c r="D126" s="629"/>
      <c r="E126" s="637">
        <v>60</v>
      </c>
      <c r="F126" s="646">
        <v>1510</v>
      </c>
      <c r="G126" s="529"/>
      <c r="H126" s="529"/>
      <c r="I126" s="530"/>
    </row>
    <row r="127" spans="1:9" ht="12.75" customHeight="1">
      <c r="A127" s="564"/>
      <c r="B127" s="545"/>
      <c r="C127" s="629" t="s">
        <v>957</v>
      </c>
      <c r="D127" s="637"/>
      <c r="E127" s="637">
        <v>0</v>
      </c>
      <c r="F127" s="646">
        <v>0</v>
      </c>
      <c r="G127" s="529"/>
      <c r="H127" s="529"/>
      <c r="I127" s="530"/>
    </row>
    <row r="128" spans="1:9" ht="26.25" customHeight="1">
      <c r="A128" s="562" t="s">
        <v>393</v>
      </c>
      <c r="B128" s="565"/>
      <c r="C128" s="565"/>
      <c r="D128" s="565"/>
      <c r="E128" s="637"/>
      <c r="F128" s="646"/>
      <c r="G128" s="529"/>
      <c r="H128" s="529"/>
      <c r="I128" s="530"/>
    </row>
    <row r="129" spans="1:9" ht="12.75" customHeight="1">
      <c r="A129" s="564"/>
      <c r="B129" s="545"/>
      <c r="C129" s="645" t="s">
        <v>891</v>
      </c>
      <c r="D129" s="629"/>
      <c r="E129" s="637">
        <v>27</v>
      </c>
      <c r="F129" s="646">
        <v>481</v>
      </c>
      <c r="G129" s="529"/>
      <c r="H129" s="529"/>
      <c r="I129" s="530"/>
    </row>
    <row r="130" spans="1:9" ht="12.75" customHeight="1">
      <c r="A130" s="564"/>
      <c r="B130" s="545"/>
      <c r="C130" s="645" t="s">
        <v>956</v>
      </c>
      <c r="D130" s="629"/>
      <c r="E130" s="637">
        <v>30</v>
      </c>
      <c r="F130" s="646">
        <v>468</v>
      </c>
      <c r="G130" s="529"/>
      <c r="H130" s="529"/>
      <c r="I130" s="530"/>
    </row>
    <row r="131" spans="1:9" ht="12.75" customHeight="1">
      <c r="A131" s="564"/>
      <c r="B131" s="545"/>
      <c r="C131" s="629" t="s">
        <v>957</v>
      </c>
      <c r="D131" s="637"/>
      <c r="E131" s="637">
        <v>0</v>
      </c>
      <c r="F131" s="646">
        <v>0</v>
      </c>
      <c r="G131" s="529"/>
      <c r="H131" s="529"/>
      <c r="I131" s="530"/>
    </row>
    <row r="132" spans="1:9" ht="21" customHeight="1">
      <c r="A132" s="562" t="s">
        <v>263</v>
      </c>
      <c r="B132" s="545"/>
      <c r="C132" s="629"/>
      <c r="D132" s="637"/>
      <c r="E132" s="637"/>
      <c r="F132" s="646"/>
      <c r="G132" s="529"/>
      <c r="H132" s="529"/>
      <c r="I132" s="530"/>
    </row>
    <row r="133" spans="1:9" ht="12.75" customHeight="1">
      <c r="A133" s="564"/>
      <c r="B133" s="545"/>
      <c r="C133" s="645" t="s">
        <v>891</v>
      </c>
      <c r="D133" s="637"/>
      <c r="E133" s="637">
        <v>0</v>
      </c>
      <c r="F133" s="646">
        <v>0</v>
      </c>
      <c r="G133" s="529"/>
      <c r="H133" s="529"/>
      <c r="I133" s="530"/>
    </row>
    <row r="134" spans="1:9" ht="12.75" customHeight="1">
      <c r="A134" s="564"/>
      <c r="B134" s="545"/>
      <c r="C134" s="645" t="s">
        <v>956</v>
      </c>
      <c r="D134" s="637"/>
      <c r="E134" s="637">
        <v>22</v>
      </c>
      <c r="F134" s="646">
        <v>539</v>
      </c>
      <c r="G134" s="529"/>
      <c r="H134" s="529"/>
      <c r="I134" s="530"/>
    </row>
    <row r="135" spans="1:9" ht="12.75" customHeight="1">
      <c r="A135" s="564"/>
      <c r="B135" s="545"/>
      <c r="C135" s="629" t="s">
        <v>957</v>
      </c>
      <c r="D135" s="637"/>
      <c r="E135" s="637">
        <v>0</v>
      </c>
      <c r="F135" s="646">
        <v>0</v>
      </c>
      <c r="G135" s="529"/>
      <c r="H135" s="529"/>
      <c r="I135" s="530"/>
    </row>
    <row r="136" spans="1:9" ht="29.25" customHeight="1">
      <c r="A136" s="562" t="s">
        <v>398</v>
      </c>
      <c r="B136" s="563"/>
      <c r="C136" s="565"/>
      <c r="D136" s="565"/>
      <c r="E136" s="637"/>
      <c r="F136" s="646"/>
      <c r="G136" s="529"/>
      <c r="H136" s="529"/>
      <c r="I136" s="530"/>
    </row>
    <row r="137" spans="1:9" ht="12.75" customHeight="1">
      <c r="A137" s="564"/>
      <c r="B137" s="545"/>
      <c r="C137" s="645" t="s">
        <v>891</v>
      </c>
      <c r="D137" s="629"/>
      <c r="E137" s="637">
        <v>5</v>
      </c>
      <c r="F137" s="646">
        <v>122</v>
      </c>
      <c r="G137" s="529"/>
      <c r="H137" s="529"/>
      <c r="I137" s="530"/>
    </row>
    <row r="138" spans="1:9" ht="12.75" customHeight="1">
      <c r="A138" s="564"/>
      <c r="B138" s="545"/>
      <c r="C138" s="645" t="s">
        <v>956</v>
      </c>
      <c r="D138" s="629"/>
      <c r="E138" s="637">
        <v>5</v>
      </c>
      <c r="F138" s="646">
        <v>115</v>
      </c>
      <c r="G138" s="529"/>
      <c r="H138" s="529"/>
      <c r="I138" s="530"/>
    </row>
    <row r="139" spans="1:9" ht="12.75" customHeight="1">
      <c r="A139" s="564"/>
      <c r="B139" s="545"/>
      <c r="C139" s="629" t="s">
        <v>957</v>
      </c>
      <c r="D139" s="637"/>
      <c r="E139" s="637"/>
      <c r="F139" s="646"/>
      <c r="G139" s="529"/>
      <c r="H139" s="529"/>
      <c r="I139" s="530"/>
    </row>
    <row r="140" spans="1:9" ht="30" customHeight="1">
      <c r="A140" s="562" t="s">
        <v>446</v>
      </c>
      <c r="B140" s="565"/>
      <c r="C140" s="565"/>
      <c r="D140" s="565"/>
      <c r="E140" s="637"/>
      <c r="F140" s="646"/>
      <c r="G140" s="529"/>
      <c r="H140" s="529"/>
      <c r="I140" s="530"/>
    </row>
    <row r="141" spans="1:9" ht="12.75" customHeight="1">
      <c r="A141" s="564"/>
      <c r="B141" s="545"/>
      <c r="C141" s="645" t="s">
        <v>891</v>
      </c>
      <c r="D141" s="629"/>
      <c r="E141" s="637">
        <v>56</v>
      </c>
      <c r="F141" s="646">
        <v>496</v>
      </c>
      <c r="G141" s="529"/>
      <c r="H141" s="529"/>
      <c r="I141" s="530"/>
    </row>
    <row r="142" spans="1:9" ht="12.75" customHeight="1">
      <c r="A142" s="564"/>
      <c r="B142" s="545"/>
      <c r="C142" s="645" t="s">
        <v>956</v>
      </c>
      <c r="D142" s="637"/>
      <c r="E142" s="637">
        <v>58</v>
      </c>
      <c r="F142" s="646">
        <v>524</v>
      </c>
      <c r="G142" s="529"/>
      <c r="H142" s="529"/>
      <c r="I142" s="530"/>
    </row>
    <row r="143" spans="1:9" ht="12.75" customHeight="1">
      <c r="A143" s="564"/>
      <c r="B143" s="545"/>
      <c r="C143" s="629" t="s">
        <v>957</v>
      </c>
      <c r="D143" s="637"/>
      <c r="E143" s="637">
        <v>58</v>
      </c>
      <c r="F143" s="646">
        <v>524</v>
      </c>
      <c r="G143" s="529"/>
      <c r="H143" s="529"/>
      <c r="I143" s="530"/>
    </row>
    <row r="144" spans="1:9" ht="15.75" customHeight="1" thickBot="1">
      <c r="A144" s="568"/>
      <c r="B144" s="569"/>
      <c r="C144" s="569"/>
      <c r="D144" s="569"/>
      <c r="E144" s="543"/>
      <c r="F144" s="549"/>
      <c r="G144" s="529"/>
      <c r="H144" s="529"/>
      <c r="I144" s="530"/>
    </row>
    <row r="145" spans="1:9" ht="15.75" customHeight="1">
      <c r="A145" s="746"/>
      <c r="B145" s="746"/>
      <c r="C145" s="746"/>
      <c r="D145" s="746"/>
      <c r="E145" s="529"/>
      <c r="F145" s="529"/>
      <c r="G145" s="529"/>
      <c r="H145" s="529"/>
      <c r="I145" s="530"/>
    </row>
    <row r="146" spans="1:9" ht="15.75" customHeight="1">
      <c r="A146" s="746"/>
      <c r="B146" s="746"/>
      <c r="C146" s="746"/>
      <c r="D146" s="746"/>
      <c r="E146" s="529"/>
      <c r="F146" s="529"/>
      <c r="G146" s="529"/>
      <c r="H146" s="529"/>
      <c r="I146" s="530"/>
    </row>
    <row r="147" spans="1:9" ht="16.5" thickBot="1">
      <c r="A147" s="529"/>
      <c r="B147" s="529"/>
      <c r="C147" s="529"/>
      <c r="D147" s="529"/>
      <c r="E147" s="529" t="s">
        <v>489</v>
      </c>
      <c r="F147" s="529"/>
      <c r="G147" s="529"/>
      <c r="H147" s="529"/>
      <c r="I147" s="530"/>
    </row>
    <row r="148" spans="1:9" ht="42" customHeight="1">
      <c r="A148" s="966" t="s">
        <v>424</v>
      </c>
      <c r="B148" s="967"/>
      <c r="C148" s="967"/>
      <c r="D148" s="967"/>
      <c r="E148" s="968"/>
      <c r="F148" s="529"/>
      <c r="G148" s="529"/>
      <c r="H148" s="529"/>
      <c r="I148" s="530"/>
    </row>
    <row r="149" spans="1:9" ht="15.75">
      <c r="A149" s="564"/>
      <c r="B149" s="541"/>
      <c r="C149" s="545"/>
      <c r="D149" s="545"/>
      <c r="E149" s="546"/>
      <c r="F149" s="529"/>
      <c r="G149" s="529"/>
      <c r="H149" s="529"/>
      <c r="I149" s="530"/>
    </row>
    <row r="150" spans="1:9" ht="15.75">
      <c r="A150" s="564"/>
      <c r="B150" s="541"/>
      <c r="C150" s="545" t="s">
        <v>399</v>
      </c>
      <c r="D150" s="545" t="s">
        <v>400</v>
      </c>
      <c r="E150" s="546" t="s">
        <v>508</v>
      </c>
      <c r="F150" s="770"/>
      <c r="G150" s="771"/>
      <c r="H150" s="529"/>
      <c r="I150" s="530"/>
    </row>
    <row r="151" spans="1:9" ht="12.75" customHeight="1">
      <c r="A151" s="652" t="s">
        <v>401</v>
      </c>
      <c r="B151" s="629"/>
      <c r="C151" s="787">
        <v>2318400</v>
      </c>
      <c r="D151" s="787">
        <f>C151*0.27</f>
        <v>625968</v>
      </c>
      <c r="E151" s="788">
        <f>SUM(C151:D151)</f>
        <v>2944368</v>
      </c>
      <c r="F151" s="529"/>
      <c r="H151" s="529"/>
      <c r="I151" s="530"/>
    </row>
    <row r="152" spans="1:9" ht="12.75" customHeight="1">
      <c r="A152" s="652" t="s">
        <v>402</v>
      </c>
      <c r="B152" s="654"/>
      <c r="C152" s="787">
        <v>24064260</v>
      </c>
      <c r="D152" s="787">
        <f>C152*0.27</f>
        <v>6497350.2</v>
      </c>
      <c r="E152" s="788">
        <f>SUM(C152:D152)</f>
        <v>30561610.2</v>
      </c>
      <c r="F152" s="529"/>
      <c r="H152" s="529"/>
      <c r="I152" s="530"/>
    </row>
    <row r="153" spans="1:9" ht="12.75" customHeight="1">
      <c r="A153" s="652" t="s">
        <v>403</v>
      </c>
      <c r="B153" s="654"/>
      <c r="C153" s="787">
        <v>18301865</v>
      </c>
      <c r="D153" s="787">
        <f>C153*0.27</f>
        <v>4941503.550000001</v>
      </c>
      <c r="E153" s="788">
        <f>SUM(C153:D153)</f>
        <v>23243368.55</v>
      </c>
      <c r="F153" s="529"/>
      <c r="H153" s="529"/>
      <c r="I153" s="530"/>
    </row>
    <row r="154" spans="1:9" ht="12.75" customHeight="1">
      <c r="A154" s="655" t="s">
        <v>264</v>
      </c>
      <c r="B154" s="656"/>
      <c r="C154" s="789">
        <v>1473895</v>
      </c>
      <c r="D154" s="787">
        <f>C154*0.27</f>
        <v>397951.65</v>
      </c>
      <c r="E154" s="788">
        <f>SUM(C154:D154)</f>
        <v>1871846.65</v>
      </c>
      <c r="F154" s="529"/>
      <c r="G154" s="529"/>
      <c r="H154" s="600"/>
      <c r="I154" s="530"/>
    </row>
    <row r="155" spans="1:9" ht="12.75" customHeight="1">
      <c r="A155" s="655" t="s">
        <v>448</v>
      </c>
      <c r="B155" s="656"/>
      <c r="C155" s="657">
        <v>8278400</v>
      </c>
      <c r="D155" s="653">
        <f>C155*0.27</f>
        <v>2235168</v>
      </c>
      <c r="E155" s="650">
        <f>SUM(C155:D155)</f>
        <v>10513568</v>
      </c>
      <c r="F155" s="529"/>
      <c r="G155" s="529"/>
      <c r="H155" s="600"/>
      <c r="I155" s="530"/>
    </row>
    <row r="156" spans="1:9" ht="16.5" thickBot="1">
      <c r="A156" s="570" t="s">
        <v>507</v>
      </c>
      <c r="B156" s="571"/>
      <c r="C156" s="572">
        <f>SUM(C151:C155)</f>
        <v>54436820</v>
      </c>
      <c r="D156" s="572">
        <f>SUM(D151:D155)</f>
        <v>14697941.4</v>
      </c>
      <c r="E156" s="712">
        <f>SUM(E151:E155)</f>
        <v>69134761.4</v>
      </c>
      <c r="F156" s="529"/>
      <c r="G156" s="529"/>
      <c r="H156" s="600"/>
      <c r="I156" s="530"/>
    </row>
    <row r="157" spans="1:9" ht="15.75">
      <c r="A157" s="740"/>
      <c r="B157" s="740"/>
      <c r="C157" s="741"/>
      <c r="D157" s="741"/>
      <c r="E157" s="741"/>
      <c r="F157" s="529"/>
      <c r="G157" s="529"/>
      <c r="H157" s="600"/>
      <c r="I157" s="530"/>
    </row>
    <row r="158" spans="1:9" ht="15.75">
      <c r="A158" s="740"/>
      <c r="B158" s="740"/>
      <c r="C158" s="741"/>
      <c r="D158" s="741"/>
      <c r="E158" s="741"/>
      <c r="F158" s="529"/>
      <c r="G158" s="529"/>
      <c r="H158" s="600"/>
      <c r="I158" s="530"/>
    </row>
    <row r="159" spans="1:8" ht="16.5" thickBot="1">
      <c r="A159" s="573"/>
      <c r="B159" s="573"/>
      <c r="C159" s="573"/>
      <c r="D159" s="573"/>
      <c r="E159" s="529" t="s">
        <v>731</v>
      </c>
      <c r="F159" s="573"/>
      <c r="G159" s="573"/>
      <c r="H159" s="573"/>
    </row>
    <row r="160" spans="1:8" ht="15.75">
      <c r="A160" s="532" t="s">
        <v>404</v>
      </c>
      <c r="B160" s="574"/>
      <c r="C160" s="574"/>
      <c r="D160" s="574"/>
      <c r="E160" s="575"/>
      <c r="F160" s="573"/>
      <c r="G160" s="573"/>
      <c r="H160" s="573"/>
    </row>
    <row r="161" spans="1:8" ht="15.75">
      <c r="A161" s="564"/>
      <c r="B161" s="576"/>
      <c r="C161" s="734" t="s">
        <v>399</v>
      </c>
      <c r="D161" s="735" t="s">
        <v>400</v>
      </c>
      <c r="E161" s="736" t="s">
        <v>508</v>
      </c>
      <c r="F161" s="573"/>
      <c r="G161" s="573"/>
      <c r="H161" s="573"/>
    </row>
    <row r="162" spans="1:8" ht="12.75" customHeight="1">
      <c r="A162" s="658" t="s">
        <v>870</v>
      </c>
      <c r="B162" s="659"/>
      <c r="C162" s="737">
        <v>14480000</v>
      </c>
      <c r="D162" s="660"/>
      <c r="E162" s="661">
        <f>SUM(C162:D162)</f>
        <v>14480000</v>
      </c>
      <c r="F162" s="573"/>
      <c r="G162" s="573"/>
      <c r="H162" s="573"/>
    </row>
    <row r="163" spans="1:8" ht="12.75" customHeight="1">
      <c r="A163" s="658"/>
      <c r="B163" s="659"/>
      <c r="C163" s="737"/>
      <c r="D163" s="660"/>
      <c r="E163" s="661">
        <f>SUM(C163:D163)</f>
        <v>0</v>
      </c>
      <c r="F163" s="573"/>
      <c r="G163" s="573"/>
      <c r="H163" s="573"/>
    </row>
    <row r="164" spans="1:8" ht="12.75" customHeight="1">
      <c r="A164" s="662"/>
      <c r="B164" s="663"/>
      <c r="C164" s="663"/>
      <c r="D164" s="660"/>
      <c r="E164" s="661"/>
      <c r="F164" s="573"/>
      <c r="G164" s="573"/>
      <c r="H164" s="573"/>
    </row>
    <row r="165" spans="1:8" ht="15.75">
      <c r="A165" s="578"/>
      <c r="B165" s="579"/>
      <c r="C165" s="579"/>
      <c r="D165" s="577"/>
      <c r="E165" s="580"/>
      <c r="F165" s="573"/>
      <c r="G165" s="573"/>
      <c r="H165" s="573"/>
    </row>
    <row r="166" spans="1:8" ht="16.5" thickBot="1">
      <c r="A166" s="581" t="s">
        <v>507</v>
      </c>
      <c r="B166" s="582"/>
      <c r="C166" s="582"/>
      <c r="D166" s="583"/>
      <c r="E166" s="584">
        <f>SUM(E162:E165)</f>
        <v>14480000</v>
      </c>
      <c r="F166" s="573"/>
      <c r="G166" s="573"/>
      <c r="H166" s="573"/>
    </row>
    <row r="167" spans="1:8" ht="16.5" thickBot="1">
      <c r="A167" s="573"/>
      <c r="B167" s="573"/>
      <c r="C167" s="573"/>
      <c r="D167" s="573"/>
      <c r="E167" s="529" t="s">
        <v>731</v>
      </c>
      <c r="F167" s="573"/>
      <c r="G167" s="573"/>
      <c r="H167" s="573"/>
    </row>
    <row r="168" spans="1:8" ht="45.75" customHeight="1">
      <c r="A168" s="585" t="s">
        <v>405</v>
      </c>
      <c r="B168" s="586"/>
      <c r="C168" s="586"/>
      <c r="D168" s="586"/>
      <c r="E168" s="587"/>
      <c r="F168" s="573"/>
      <c r="G168" s="573"/>
      <c r="H168" s="573"/>
    </row>
    <row r="169" spans="1:8" ht="15.75">
      <c r="A169" s="564"/>
      <c r="B169" s="576"/>
      <c r="C169" s="734" t="s">
        <v>399</v>
      </c>
      <c r="D169" s="735" t="s">
        <v>400</v>
      </c>
      <c r="E169" s="736" t="s">
        <v>508</v>
      </c>
      <c r="F169" s="573"/>
      <c r="G169" s="573"/>
      <c r="H169" s="573"/>
    </row>
    <row r="170" spans="1:8" ht="12.75" customHeight="1">
      <c r="A170" s="658" t="s">
        <v>408</v>
      </c>
      <c r="B170" s="659"/>
      <c r="C170" s="737">
        <v>5404500</v>
      </c>
      <c r="D170" s="911">
        <v>1459215</v>
      </c>
      <c r="E170" s="661">
        <f>SUM(C170:D170)</f>
        <v>6863715</v>
      </c>
      <c r="F170" s="573"/>
      <c r="G170" s="573"/>
      <c r="H170" s="573"/>
    </row>
    <row r="171" spans="1:8" ht="12.75" customHeight="1">
      <c r="A171" s="662"/>
      <c r="B171" s="663"/>
      <c r="C171" s="663"/>
      <c r="D171" s="660"/>
      <c r="E171" s="661"/>
      <c r="F171" s="573"/>
      <c r="G171" s="573"/>
      <c r="H171" s="573"/>
    </row>
    <row r="172" spans="1:8" ht="15.75">
      <c r="A172" s="578"/>
      <c r="B172" s="579"/>
      <c r="C172" s="579"/>
      <c r="D172" s="577"/>
      <c r="E172" s="580"/>
      <c r="F172" s="573"/>
      <c r="G172" s="573"/>
      <c r="H172" s="573"/>
    </row>
    <row r="173" spans="1:8" ht="16.5" thickBot="1">
      <c r="A173" s="581" t="s">
        <v>507</v>
      </c>
      <c r="B173" s="582"/>
      <c r="C173" s="582"/>
      <c r="D173" s="583"/>
      <c r="E173" s="584">
        <f>SUM(E170:E172)</f>
        <v>6863715</v>
      </c>
      <c r="F173" s="573"/>
      <c r="G173" s="573"/>
      <c r="H173" s="573"/>
    </row>
    <row r="174" spans="1:8" ht="15.75" thickBot="1">
      <c r="A174" s="573"/>
      <c r="B174" s="573"/>
      <c r="C174" s="573"/>
      <c r="D174" s="573"/>
      <c r="E174" s="573"/>
      <c r="F174" s="573"/>
      <c r="G174" s="573"/>
      <c r="H174" s="573"/>
    </row>
    <row r="175" spans="1:8" ht="78.75">
      <c r="A175" s="596" t="s">
        <v>36</v>
      </c>
      <c r="B175" s="574"/>
      <c r="C175" s="574"/>
      <c r="D175" s="574"/>
      <c r="E175" s="575"/>
      <c r="F175" s="573"/>
      <c r="G175" s="573"/>
      <c r="H175" s="573"/>
    </row>
    <row r="176" spans="1:8" ht="16.5" thickBot="1">
      <c r="A176" s="597" t="s">
        <v>507</v>
      </c>
      <c r="B176" s="598"/>
      <c r="C176" s="598"/>
      <c r="D176" s="598"/>
      <c r="E176" s="599">
        <v>0</v>
      </c>
      <c r="F176" s="573"/>
      <c r="G176" s="573"/>
      <c r="H176" s="573"/>
    </row>
    <row r="177" spans="1:8" ht="15.75" thickBot="1">
      <c r="A177" s="573"/>
      <c r="B177" s="573"/>
      <c r="C177" s="573"/>
      <c r="D177" s="573"/>
      <c r="E177" s="573"/>
      <c r="F177" s="573"/>
      <c r="G177" s="573"/>
      <c r="H177" s="573"/>
    </row>
    <row r="178" spans="1:8" ht="47.25">
      <c r="A178" s="596" t="s">
        <v>447</v>
      </c>
      <c r="B178" s="574"/>
      <c r="C178" s="574"/>
      <c r="D178" s="574"/>
      <c r="E178" s="575"/>
      <c r="F178" s="573"/>
      <c r="G178" s="573"/>
      <c r="H178" s="573"/>
    </row>
    <row r="179" spans="1:8" ht="16.5" thickBot="1">
      <c r="A179" s="597" t="s">
        <v>507</v>
      </c>
      <c r="B179" s="598"/>
      <c r="C179" s="598"/>
      <c r="D179" s="598"/>
      <c r="E179" s="599">
        <v>0</v>
      </c>
      <c r="F179" s="573"/>
      <c r="G179" s="573"/>
      <c r="H179" s="573"/>
    </row>
    <row r="180" spans="1:8" ht="15">
      <c r="A180" s="573"/>
      <c r="B180" s="573"/>
      <c r="C180" s="573"/>
      <c r="D180" s="573"/>
      <c r="E180" s="573"/>
      <c r="F180" s="573"/>
      <c r="G180" s="573"/>
      <c r="H180" s="573"/>
    </row>
    <row r="181" spans="1:8" ht="15">
      <c r="A181" s="573"/>
      <c r="B181" s="573"/>
      <c r="C181" s="573"/>
      <c r="D181" s="573"/>
      <c r="E181" s="573"/>
      <c r="F181" s="573"/>
      <c r="G181" s="573"/>
      <c r="H181" s="573"/>
    </row>
    <row r="182" spans="1:8" ht="15">
      <c r="A182" s="573"/>
      <c r="B182" s="573"/>
      <c r="C182" s="573"/>
      <c r="D182" s="573"/>
      <c r="E182" s="573"/>
      <c r="F182" s="573"/>
      <c r="G182" s="573"/>
      <c r="H182" s="573"/>
    </row>
    <row r="183" spans="1:8" ht="15">
      <c r="A183" s="573"/>
      <c r="B183" s="573"/>
      <c r="C183" s="573"/>
      <c r="D183" s="573"/>
      <c r="E183" s="573"/>
      <c r="F183" s="573"/>
      <c r="G183" s="573"/>
      <c r="H183" s="573"/>
    </row>
    <row r="184" spans="1:8" ht="15">
      <c r="A184" s="573"/>
      <c r="B184" s="573"/>
      <c r="C184" s="573"/>
      <c r="D184" s="573"/>
      <c r="E184" s="573"/>
      <c r="F184" s="573"/>
      <c r="G184" s="573"/>
      <c r="H184" s="573"/>
    </row>
    <row r="185" spans="1:8" ht="15">
      <c r="A185" s="573"/>
      <c r="B185" s="573"/>
      <c r="C185" s="573"/>
      <c r="D185" s="573"/>
      <c r="E185" s="573"/>
      <c r="F185" s="573"/>
      <c r="G185" s="573"/>
      <c r="H185" s="573"/>
    </row>
    <row r="186" spans="1:8" ht="15">
      <c r="A186" s="573"/>
      <c r="B186" s="573"/>
      <c r="C186" s="573"/>
      <c r="D186" s="573"/>
      <c r="E186" s="573"/>
      <c r="F186" s="573"/>
      <c r="G186" s="573"/>
      <c r="H186" s="573"/>
    </row>
    <row r="187" spans="1:8" ht="15">
      <c r="A187" s="573"/>
      <c r="B187" s="573"/>
      <c r="C187" s="573"/>
      <c r="D187" s="573"/>
      <c r="E187" s="573"/>
      <c r="F187" s="573"/>
      <c r="G187" s="573"/>
      <c r="H187" s="573"/>
    </row>
    <row r="188" spans="1:8" ht="15">
      <c r="A188" s="573"/>
      <c r="B188" s="573"/>
      <c r="C188" s="573"/>
      <c r="D188" s="573"/>
      <c r="E188" s="573"/>
      <c r="F188" s="573"/>
      <c r="G188" s="573"/>
      <c r="H188" s="573"/>
    </row>
    <row r="189" spans="1:8" ht="15">
      <c r="A189" s="573"/>
      <c r="B189" s="573"/>
      <c r="C189" s="573"/>
      <c r="D189" s="573"/>
      <c r="E189" s="573"/>
      <c r="F189" s="573"/>
      <c r="G189" s="573"/>
      <c r="H189" s="573"/>
    </row>
    <row r="190" spans="1:8" ht="15">
      <c r="A190" s="573"/>
      <c r="B190" s="573"/>
      <c r="C190" s="573"/>
      <c r="D190" s="573"/>
      <c r="E190" s="573"/>
      <c r="F190" s="573"/>
      <c r="G190" s="573"/>
      <c r="H190" s="573"/>
    </row>
    <row r="191" spans="1:8" ht="15">
      <c r="A191" s="573"/>
      <c r="B191" s="573"/>
      <c r="C191" s="573"/>
      <c r="D191" s="573"/>
      <c r="E191" s="573"/>
      <c r="F191" s="573"/>
      <c r="G191" s="573"/>
      <c r="H191" s="573"/>
    </row>
    <row r="192" spans="1:8" ht="15">
      <c r="A192" s="573"/>
      <c r="B192" s="573"/>
      <c r="C192" s="573"/>
      <c r="D192" s="573"/>
      <c r="E192" s="573"/>
      <c r="F192" s="573"/>
      <c r="G192" s="573"/>
      <c r="H192" s="573"/>
    </row>
    <row r="193" spans="1:8" ht="15">
      <c r="A193" s="573"/>
      <c r="B193" s="573"/>
      <c r="C193" s="573"/>
      <c r="D193" s="573"/>
      <c r="E193" s="573"/>
      <c r="F193" s="573"/>
      <c r="G193" s="573"/>
      <c r="H193" s="573"/>
    </row>
    <row r="194" spans="1:8" ht="15">
      <c r="A194" s="573"/>
      <c r="B194" s="573"/>
      <c r="C194" s="573"/>
      <c r="D194" s="573"/>
      <c r="E194" s="573"/>
      <c r="F194" s="573"/>
      <c r="G194" s="573"/>
      <c r="H194" s="573"/>
    </row>
    <row r="195" spans="1:8" ht="15">
      <c r="A195" s="573"/>
      <c r="B195" s="573"/>
      <c r="C195" s="573"/>
      <c r="D195" s="573"/>
      <c r="E195" s="573"/>
      <c r="F195" s="573"/>
      <c r="G195" s="573"/>
      <c r="H195" s="573"/>
    </row>
    <row r="196" spans="1:8" ht="15">
      <c r="A196" s="573"/>
      <c r="B196" s="573"/>
      <c r="C196" s="573"/>
      <c r="D196" s="573"/>
      <c r="E196" s="573"/>
      <c r="F196" s="573"/>
      <c r="G196" s="573"/>
      <c r="H196" s="573"/>
    </row>
    <row r="197" spans="1:8" ht="15">
      <c r="A197" s="573"/>
      <c r="B197" s="573"/>
      <c r="C197" s="573"/>
      <c r="D197" s="573"/>
      <c r="E197" s="573"/>
      <c r="F197" s="573"/>
      <c r="G197" s="573"/>
      <c r="H197" s="573"/>
    </row>
    <row r="198" spans="1:8" ht="15">
      <c r="A198" s="573"/>
      <c r="B198" s="573"/>
      <c r="C198" s="573"/>
      <c r="D198" s="573"/>
      <c r="E198" s="573"/>
      <c r="F198" s="573"/>
      <c r="G198" s="573"/>
      <c r="H198" s="573"/>
    </row>
    <row r="199" spans="1:8" ht="15">
      <c r="A199" s="573"/>
      <c r="B199" s="573"/>
      <c r="C199" s="573"/>
      <c r="D199" s="573"/>
      <c r="E199" s="573"/>
      <c r="F199" s="573"/>
      <c r="G199" s="573"/>
      <c r="H199" s="573"/>
    </row>
    <row r="200" spans="1:8" ht="15">
      <c r="A200" s="573"/>
      <c r="B200" s="573"/>
      <c r="C200" s="573"/>
      <c r="D200" s="573"/>
      <c r="E200" s="573"/>
      <c r="F200" s="573"/>
      <c r="G200" s="573"/>
      <c r="H200" s="573"/>
    </row>
    <row r="201" spans="1:8" ht="15">
      <c r="A201" s="573"/>
      <c r="B201" s="573"/>
      <c r="C201" s="573"/>
      <c r="D201" s="573"/>
      <c r="E201" s="573"/>
      <c r="F201" s="573"/>
      <c r="G201" s="573"/>
      <c r="H201" s="573"/>
    </row>
    <row r="202" spans="1:8" ht="15">
      <c r="A202" s="573"/>
      <c r="B202" s="573"/>
      <c r="C202" s="573"/>
      <c r="D202" s="573"/>
      <c r="E202" s="573"/>
      <c r="F202" s="573"/>
      <c r="G202" s="573"/>
      <c r="H202" s="573"/>
    </row>
    <row r="203" spans="1:8" ht="15">
      <c r="A203" s="573"/>
      <c r="B203" s="573"/>
      <c r="C203" s="573"/>
      <c r="D203" s="573"/>
      <c r="E203" s="573"/>
      <c r="F203" s="573"/>
      <c r="G203" s="573"/>
      <c r="H203" s="573"/>
    </row>
    <row r="204" spans="1:8" ht="15">
      <c r="A204" s="573"/>
      <c r="B204" s="573"/>
      <c r="C204" s="573"/>
      <c r="D204" s="573"/>
      <c r="E204" s="573"/>
      <c r="F204" s="573"/>
      <c r="G204" s="573"/>
      <c r="H204" s="573"/>
    </row>
    <row r="205" spans="1:8" ht="15">
      <c r="A205" s="573"/>
      <c r="B205" s="573"/>
      <c r="C205" s="573"/>
      <c r="D205" s="573"/>
      <c r="E205" s="573"/>
      <c r="F205" s="573"/>
      <c r="G205" s="573"/>
      <c r="H205" s="573"/>
    </row>
    <row r="206" spans="1:8" ht="15">
      <c r="A206" s="573"/>
      <c r="B206" s="573"/>
      <c r="C206" s="573"/>
      <c r="D206" s="573"/>
      <c r="E206" s="573"/>
      <c r="F206" s="573"/>
      <c r="G206" s="573"/>
      <c r="H206" s="573"/>
    </row>
    <row r="207" spans="1:8" ht="15">
      <c r="A207" s="573"/>
      <c r="B207" s="573"/>
      <c r="C207" s="573"/>
      <c r="D207" s="573"/>
      <c r="E207" s="573"/>
      <c r="F207" s="573"/>
      <c r="G207" s="573"/>
      <c r="H207" s="573"/>
    </row>
    <row r="208" spans="1:8" ht="15">
      <c r="A208" s="573"/>
      <c r="B208" s="573"/>
      <c r="C208" s="573"/>
      <c r="D208" s="573"/>
      <c r="E208" s="573"/>
      <c r="F208" s="573"/>
      <c r="G208" s="573"/>
      <c r="H208" s="573"/>
    </row>
    <row r="209" spans="1:8" ht="15">
      <c r="A209" s="573"/>
      <c r="B209" s="573"/>
      <c r="C209" s="573"/>
      <c r="D209" s="573"/>
      <c r="E209" s="573"/>
      <c r="F209" s="573"/>
      <c r="G209" s="573"/>
      <c r="H209" s="573"/>
    </row>
    <row r="210" spans="1:8" ht="15">
      <c r="A210" s="573"/>
      <c r="B210" s="573"/>
      <c r="C210" s="573"/>
      <c r="D210" s="573"/>
      <c r="E210" s="573"/>
      <c r="F210" s="573"/>
      <c r="G210" s="573"/>
      <c r="H210" s="573"/>
    </row>
    <row r="211" spans="1:8" ht="15">
      <c r="A211" s="573"/>
      <c r="B211" s="573"/>
      <c r="C211" s="573"/>
      <c r="D211" s="573"/>
      <c r="E211" s="573"/>
      <c r="F211" s="573"/>
      <c r="G211" s="573"/>
      <c r="H211" s="573"/>
    </row>
    <row r="212" spans="1:8" ht="15">
      <c r="A212" s="573"/>
      <c r="B212" s="573"/>
      <c r="C212" s="573"/>
      <c r="D212" s="573"/>
      <c r="E212" s="573"/>
      <c r="F212" s="573"/>
      <c r="G212" s="573"/>
      <c r="H212" s="573"/>
    </row>
    <row r="213" spans="1:8" ht="15">
      <c r="A213" s="573"/>
      <c r="B213" s="573"/>
      <c r="C213" s="573"/>
      <c r="D213" s="573"/>
      <c r="E213" s="573"/>
      <c r="F213" s="573"/>
      <c r="G213" s="573"/>
      <c r="H213" s="573"/>
    </row>
    <row r="214" spans="1:8" ht="15">
      <c r="A214" s="573"/>
      <c r="B214" s="573"/>
      <c r="C214" s="573"/>
      <c r="D214" s="573"/>
      <c r="E214" s="573"/>
      <c r="F214" s="573"/>
      <c r="G214" s="573"/>
      <c r="H214" s="573"/>
    </row>
    <row r="215" spans="1:8" ht="15">
      <c r="A215" s="573"/>
      <c r="B215" s="573"/>
      <c r="C215" s="573"/>
      <c r="D215" s="573"/>
      <c r="E215" s="573"/>
      <c r="F215" s="573"/>
      <c r="G215" s="573"/>
      <c r="H215" s="573"/>
    </row>
    <row r="216" spans="1:8" ht="15">
      <c r="A216" s="573"/>
      <c r="B216" s="573"/>
      <c r="C216" s="573"/>
      <c r="D216" s="573"/>
      <c r="E216" s="573"/>
      <c r="F216" s="573"/>
      <c r="G216" s="573"/>
      <c r="H216" s="573"/>
    </row>
    <row r="217" spans="1:8" ht="15">
      <c r="A217" s="573"/>
      <c r="B217" s="573"/>
      <c r="C217" s="573"/>
      <c r="D217" s="573"/>
      <c r="E217" s="573"/>
      <c r="F217" s="573"/>
      <c r="G217" s="573"/>
      <c r="H217" s="573"/>
    </row>
    <row r="218" spans="1:8" ht="15">
      <c r="A218" s="573"/>
      <c r="B218" s="573"/>
      <c r="C218" s="573"/>
      <c r="D218" s="573"/>
      <c r="E218" s="573"/>
      <c r="F218" s="573"/>
      <c r="G218" s="573"/>
      <c r="H218" s="573"/>
    </row>
    <row r="219" spans="1:8" ht="15">
      <c r="A219" s="573"/>
      <c r="B219" s="573"/>
      <c r="C219" s="573"/>
      <c r="D219" s="573"/>
      <c r="E219" s="573"/>
      <c r="F219" s="573"/>
      <c r="G219" s="573"/>
      <c r="H219" s="573"/>
    </row>
    <row r="220" spans="1:8" ht="15">
      <c r="A220" s="573"/>
      <c r="B220" s="573"/>
      <c r="C220" s="573"/>
      <c r="D220" s="573"/>
      <c r="E220" s="573"/>
      <c r="F220" s="573"/>
      <c r="G220" s="573"/>
      <c r="H220" s="573"/>
    </row>
    <row r="221" spans="1:8" ht="15">
      <c r="A221" s="573"/>
      <c r="B221" s="573"/>
      <c r="C221" s="573"/>
      <c r="D221" s="573"/>
      <c r="E221" s="573"/>
      <c r="F221" s="573"/>
      <c r="G221" s="573"/>
      <c r="H221" s="573"/>
    </row>
    <row r="222" spans="1:8" ht="15">
      <c r="A222" s="573"/>
      <c r="B222" s="573"/>
      <c r="C222" s="573"/>
      <c r="D222" s="573"/>
      <c r="E222" s="573"/>
      <c r="F222" s="573"/>
      <c r="G222" s="573"/>
      <c r="H222" s="573"/>
    </row>
    <row r="223" spans="1:8" ht="15">
      <c r="A223" s="573"/>
      <c r="B223" s="573"/>
      <c r="C223" s="573"/>
      <c r="D223" s="573"/>
      <c r="E223" s="573"/>
      <c r="F223" s="573"/>
      <c r="G223" s="573"/>
      <c r="H223" s="573"/>
    </row>
    <row r="224" spans="1:8" ht="15">
      <c r="A224" s="573"/>
      <c r="B224" s="573"/>
      <c r="C224" s="573"/>
      <c r="D224" s="573"/>
      <c r="E224" s="573"/>
      <c r="F224" s="573"/>
      <c r="G224" s="573"/>
      <c r="H224" s="573"/>
    </row>
    <row r="225" spans="1:8" ht="15">
      <c r="A225" s="573"/>
      <c r="B225" s="573"/>
      <c r="C225" s="573"/>
      <c r="D225" s="573"/>
      <c r="E225" s="573"/>
      <c r="F225" s="573"/>
      <c r="G225" s="573"/>
      <c r="H225" s="573"/>
    </row>
    <row r="226" spans="1:8" ht="15">
      <c r="A226" s="573"/>
      <c r="B226" s="573"/>
      <c r="C226" s="573"/>
      <c r="D226" s="573"/>
      <c r="E226" s="573"/>
      <c r="F226" s="573"/>
      <c r="G226" s="573"/>
      <c r="H226" s="573"/>
    </row>
    <row r="227" spans="1:8" ht="15">
      <c r="A227" s="573"/>
      <c r="B227" s="573"/>
      <c r="C227" s="573"/>
      <c r="D227" s="573"/>
      <c r="E227" s="573"/>
      <c r="F227" s="573"/>
      <c r="G227" s="573"/>
      <c r="H227" s="573"/>
    </row>
    <row r="228" spans="1:8" ht="15">
      <c r="A228" s="573"/>
      <c r="B228" s="573"/>
      <c r="C228" s="573"/>
      <c r="D228" s="573"/>
      <c r="E228" s="573"/>
      <c r="F228" s="573"/>
      <c r="G228" s="573"/>
      <c r="H228" s="573"/>
    </row>
    <row r="229" spans="1:8" ht="15">
      <c r="A229" s="573"/>
      <c r="B229" s="573"/>
      <c r="C229" s="573"/>
      <c r="D229" s="573"/>
      <c r="E229" s="573"/>
      <c r="F229" s="573"/>
      <c r="G229" s="573"/>
      <c r="H229" s="573"/>
    </row>
    <row r="230" spans="1:8" ht="15">
      <c r="A230" s="573"/>
      <c r="B230" s="573"/>
      <c r="C230" s="573"/>
      <c r="D230" s="573"/>
      <c r="E230" s="573"/>
      <c r="F230" s="573"/>
      <c r="G230" s="573"/>
      <c r="H230" s="573"/>
    </row>
    <row r="231" spans="1:8" ht="15">
      <c r="A231" s="573"/>
      <c r="B231" s="573"/>
      <c r="C231" s="573"/>
      <c r="D231" s="573"/>
      <c r="E231" s="573"/>
      <c r="F231" s="573"/>
      <c r="G231" s="573"/>
      <c r="H231" s="573"/>
    </row>
    <row r="232" spans="1:8" ht="15">
      <c r="A232" s="573"/>
      <c r="B232" s="573"/>
      <c r="C232" s="573"/>
      <c r="D232" s="573"/>
      <c r="E232" s="573"/>
      <c r="F232" s="573"/>
      <c r="G232" s="573"/>
      <c r="H232" s="573"/>
    </row>
    <row r="233" spans="1:8" ht="15">
      <c r="A233" s="573"/>
      <c r="B233" s="573"/>
      <c r="C233" s="573"/>
      <c r="D233" s="573"/>
      <c r="E233" s="573"/>
      <c r="F233" s="573"/>
      <c r="G233" s="573"/>
      <c r="H233" s="573"/>
    </row>
    <row r="234" spans="1:8" ht="15">
      <c r="A234" s="573"/>
      <c r="B234" s="573"/>
      <c r="C234" s="573"/>
      <c r="D234" s="573"/>
      <c r="E234" s="573"/>
      <c r="F234" s="573"/>
      <c r="G234" s="573"/>
      <c r="H234" s="573"/>
    </row>
    <row r="235" spans="1:8" ht="15">
      <c r="A235" s="573"/>
      <c r="B235" s="573"/>
      <c r="C235" s="573"/>
      <c r="D235" s="573"/>
      <c r="E235" s="573"/>
      <c r="F235" s="573"/>
      <c r="G235" s="573"/>
      <c r="H235" s="573"/>
    </row>
    <row r="236" spans="1:8" ht="15">
      <c r="A236" s="573"/>
      <c r="B236" s="573"/>
      <c r="C236" s="573"/>
      <c r="D236" s="573"/>
      <c r="E236" s="573"/>
      <c r="F236" s="573"/>
      <c r="G236" s="573"/>
      <c r="H236" s="573"/>
    </row>
    <row r="237" spans="1:8" ht="15">
      <c r="A237" s="573"/>
      <c r="B237" s="573"/>
      <c r="C237" s="573"/>
      <c r="D237" s="573"/>
      <c r="E237" s="573"/>
      <c r="F237" s="573"/>
      <c r="G237" s="573"/>
      <c r="H237" s="573"/>
    </row>
    <row r="238" spans="1:8" ht="15">
      <c r="A238" s="573"/>
      <c r="B238" s="573"/>
      <c r="C238" s="573"/>
      <c r="D238" s="573"/>
      <c r="E238" s="573"/>
      <c r="F238" s="573"/>
      <c r="G238" s="573"/>
      <c r="H238" s="573"/>
    </row>
    <row r="239" spans="1:8" ht="15">
      <c r="A239" s="573"/>
      <c r="B239" s="573"/>
      <c r="C239" s="573"/>
      <c r="D239" s="573"/>
      <c r="E239" s="573"/>
      <c r="F239" s="573"/>
      <c r="G239" s="573"/>
      <c r="H239" s="573"/>
    </row>
    <row r="240" spans="1:8" ht="15">
      <c r="A240" s="573"/>
      <c r="B240" s="573"/>
      <c r="C240" s="573"/>
      <c r="D240" s="573"/>
      <c r="E240" s="573"/>
      <c r="F240" s="573"/>
      <c r="G240" s="573"/>
      <c r="H240" s="573"/>
    </row>
    <row r="241" spans="1:8" ht="15">
      <c r="A241" s="573"/>
      <c r="B241" s="573"/>
      <c r="C241" s="573"/>
      <c r="D241" s="573"/>
      <c r="E241" s="573"/>
      <c r="F241" s="573"/>
      <c r="G241" s="573"/>
      <c r="H241" s="573"/>
    </row>
    <row r="242" spans="1:8" ht="15">
      <c r="A242" s="573"/>
      <c r="B242" s="573"/>
      <c r="C242" s="573"/>
      <c r="D242" s="573"/>
      <c r="E242" s="573"/>
      <c r="F242" s="573"/>
      <c r="G242" s="573"/>
      <c r="H242" s="573"/>
    </row>
    <row r="243" spans="1:8" ht="15">
      <c r="A243" s="573"/>
      <c r="B243" s="573"/>
      <c r="C243" s="573"/>
      <c r="D243" s="573"/>
      <c r="E243" s="573"/>
      <c r="F243" s="573"/>
      <c r="G243" s="573"/>
      <c r="H243" s="573"/>
    </row>
    <row r="244" spans="1:8" ht="15">
      <c r="A244" s="573"/>
      <c r="B244" s="573"/>
      <c r="C244" s="573"/>
      <c r="D244" s="573"/>
      <c r="E244" s="573"/>
      <c r="F244" s="573"/>
      <c r="G244" s="573"/>
      <c r="H244" s="573"/>
    </row>
    <row r="245" spans="1:8" ht="15">
      <c r="A245" s="573"/>
      <c r="B245" s="573"/>
      <c r="C245" s="573"/>
      <c r="D245" s="573"/>
      <c r="E245" s="573"/>
      <c r="F245" s="573"/>
      <c r="G245" s="573"/>
      <c r="H245" s="573"/>
    </row>
    <row r="246" spans="1:8" ht="15">
      <c r="A246" s="573"/>
      <c r="B246" s="573"/>
      <c r="C246" s="573"/>
      <c r="D246" s="573"/>
      <c r="E246" s="573"/>
      <c r="F246" s="573"/>
      <c r="G246" s="573"/>
      <c r="H246" s="573"/>
    </row>
    <row r="247" spans="1:8" ht="15">
      <c r="A247" s="573"/>
      <c r="B247" s="573"/>
      <c r="C247" s="573"/>
      <c r="D247" s="573"/>
      <c r="E247" s="573"/>
      <c r="F247" s="573"/>
      <c r="G247" s="573"/>
      <c r="H247" s="573"/>
    </row>
    <row r="248" spans="1:8" ht="15">
      <c r="A248" s="573"/>
      <c r="B248" s="573"/>
      <c r="C248" s="573"/>
      <c r="D248" s="573"/>
      <c r="E248" s="573"/>
      <c r="F248" s="573"/>
      <c r="G248" s="573"/>
      <c r="H248" s="573"/>
    </row>
    <row r="249" spans="1:8" ht="15">
      <c r="A249" s="573"/>
      <c r="B249" s="573"/>
      <c r="C249" s="573"/>
      <c r="D249" s="573"/>
      <c r="E249" s="573"/>
      <c r="F249" s="573"/>
      <c r="G249" s="573"/>
      <c r="H249" s="573"/>
    </row>
    <row r="250" spans="1:8" ht="15">
      <c r="A250" s="573"/>
      <c r="B250" s="573"/>
      <c r="C250" s="573"/>
      <c r="D250" s="573"/>
      <c r="E250" s="573"/>
      <c r="F250" s="573"/>
      <c r="G250" s="573"/>
      <c r="H250" s="573"/>
    </row>
    <row r="251" spans="1:8" ht="15">
      <c r="A251" s="573"/>
      <c r="B251" s="573"/>
      <c r="C251" s="573"/>
      <c r="D251" s="573"/>
      <c r="E251" s="573"/>
      <c r="F251" s="573"/>
      <c r="G251" s="573"/>
      <c r="H251" s="573"/>
    </row>
    <row r="252" spans="1:8" ht="15">
      <c r="A252" s="573"/>
      <c r="B252" s="573"/>
      <c r="C252" s="573"/>
      <c r="D252" s="573"/>
      <c r="E252" s="573"/>
      <c r="F252" s="573"/>
      <c r="G252" s="573"/>
      <c r="H252" s="573"/>
    </row>
    <row r="253" spans="1:8" ht="15">
      <c r="A253" s="573"/>
      <c r="B253" s="573"/>
      <c r="C253" s="573"/>
      <c r="D253" s="573"/>
      <c r="E253" s="573"/>
      <c r="F253" s="573"/>
      <c r="G253" s="573"/>
      <c r="H253" s="573"/>
    </row>
    <row r="254" spans="1:8" ht="15">
      <c r="A254" s="573"/>
      <c r="B254" s="573"/>
      <c r="C254" s="573"/>
      <c r="D254" s="573"/>
      <c r="E254" s="573"/>
      <c r="F254" s="573"/>
      <c r="G254" s="573"/>
      <c r="H254" s="573"/>
    </row>
    <row r="255" spans="1:8" ht="15">
      <c r="A255" s="573"/>
      <c r="B255" s="573"/>
      <c r="C255" s="573"/>
      <c r="D255" s="573"/>
      <c r="E255" s="573"/>
      <c r="F255" s="573"/>
      <c r="G255" s="573"/>
      <c r="H255" s="573"/>
    </row>
    <row r="256" spans="1:8" ht="15">
      <c r="A256" s="573"/>
      <c r="B256" s="573"/>
      <c r="C256" s="573"/>
      <c r="D256" s="573"/>
      <c r="E256" s="573"/>
      <c r="F256" s="573"/>
      <c r="G256" s="573"/>
      <c r="H256" s="573"/>
    </row>
    <row r="257" spans="1:8" ht="15">
      <c r="A257" s="573"/>
      <c r="B257" s="573"/>
      <c r="C257" s="573"/>
      <c r="D257" s="573"/>
      <c r="E257" s="573"/>
      <c r="F257" s="573"/>
      <c r="G257" s="573"/>
      <c r="H257" s="573"/>
    </row>
    <row r="258" spans="1:8" ht="15">
      <c r="A258" s="573"/>
      <c r="B258" s="573"/>
      <c r="C258" s="573"/>
      <c r="D258" s="573"/>
      <c r="E258" s="573"/>
      <c r="F258" s="573"/>
      <c r="G258" s="573"/>
      <c r="H258" s="573"/>
    </row>
    <row r="259" spans="1:8" ht="15">
      <c r="A259" s="573"/>
      <c r="B259" s="573"/>
      <c r="C259" s="573"/>
      <c r="D259" s="573"/>
      <c r="E259" s="573"/>
      <c r="F259" s="573"/>
      <c r="G259" s="573"/>
      <c r="H259" s="573"/>
    </row>
    <row r="260" spans="1:8" ht="15">
      <c r="A260" s="573"/>
      <c r="B260" s="573"/>
      <c r="C260" s="573"/>
      <c r="D260" s="573"/>
      <c r="E260" s="573"/>
      <c r="F260" s="573"/>
      <c r="G260" s="573"/>
      <c r="H260" s="573"/>
    </row>
    <row r="261" spans="1:8" ht="15">
      <c r="A261" s="573"/>
      <c r="B261" s="573"/>
      <c r="C261" s="573"/>
      <c r="D261" s="573"/>
      <c r="E261" s="573"/>
      <c r="F261" s="573"/>
      <c r="G261" s="573"/>
      <c r="H261" s="573"/>
    </row>
    <row r="262" spans="1:8" ht="15">
      <c r="A262" s="573"/>
      <c r="B262" s="573"/>
      <c r="C262" s="573"/>
      <c r="D262" s="573"/>
      <c r="E262" s="573"/>
      <c r="F262" s="573"/>
      <c r="G262" s="573"/>
      <c r="H262" s="573"/>
    </row>
    <row r="263" spans="1:8" ht="15">
      <c r="A263" s="573"/>
      <c r="B263" s="573"/>
      <c r="C263" s="573"/>
      <c r="D263" s="573"/>
      <c r="E263" s="573"/>
      <c r="F263" s="573"/>
      <c r="G263" s="573"/>
      <c r="H263" s="573"/>
    </row>
    <row r="264" spans="1:8" ht="15">
      <c r="A264" s="573"/>
      <c r="B264" s="573"/>
      <c r="C264" s="573"/>
      <c r="D264" s="573"/>
      <c r="E264" s="573"/>
      <c r="F264" s="573"/>
      <c r="G264" s="573"/>
      <c r="H264" s="573"/>
    </row>
    <row r="265" spans="1:8" ht="15">
      <c r="A265" s="573"/>
      <c r="B265" s="573"/>
      <c r="C265" s="573"/>
      <c r="D265" s="573"/>
      <c r="E265" s="573"/>
      <c r="F265" s="573"/>
      <c r="G265" s="573"/>
      <c r="H265" s="573"/>
    </row>
    <row r="266" spans="1:8" ht="15">
      <c r="A266" s="573"/>
      <c r="B266" s="573"/>
      <c r="C266" s="573"/>
      <c r="D266" s="573"/>
      <c r="E266" s="573"/>
      <c r="F266" s="573"/>
      <c r="G266" s="573"/>
      <c r="H266" s="573"/>
    </row>
    <row r="267" spans="1:8" ht="15">
      <c r="A267" s="573"/>
      <c r="B267" s="573"/>
      <c r="C267" s="573"/>
      <c r="D267" s="573"/>
      <c r="E267" s="573"/>
      <c r="F267" s="573"/>
      <c r="G267" s="573"/>
      <c r="H267" s="573"/>
    </row>
    <row r="268" spans="1:8" ht="15">
      <c r="A268" s="573"/>
      <c r="B268" s="573"/>
      <c r="C268" s="573"/>
      <c r="D268" s="573"/>
      <c r="E268" s="573"/>
      <c r="F268" s="573"/>
      <c r="G268" s="573"/>
      <c r="H268" s="573"/>
    </row>
    <row r="269" spans="1:8" ht="15">
      <c r="A269" s="573"/>
      <c r="B269" s="573"/>
      <c r="C269" s="573"/>
      <c r="D269" s="573"/>
      <c r="E269" s="573"/>
      <c r="F269" s="573"/>
      <c r="G269" s="573"/>
      <c r="H269" s="573"/>
    </row>
    <row r="270" spans="1:8" ht="15">
      <c r="A270" s="573"/>
      <c r="B270" s="573"/>
      <c r="C270" s="573"/>
      <c r="D270" s="573"/>
      <c r="E270" s="573"/>
      <c r="F270" s="573"/>
      <c r="G270" s="573"/>
      <c r="H270" s="573"/>
    </row>
    <row r="271" spans="1:8" ht="15">
      <c r="A271" s="573"/>
      <c r="B271" s="573"/>
      <c r="C271" s="573"/>
      <c r="D271" s="573"/>
      <c r="E271" s="573"/>
      <c r="F271" s="573"/>
      <c r="G271" s="573"/>
      <c r="H271" s="573"/>
    </row>
    <row r="272" spans="1:8" ht="15">
      <c r="A272" s="573"/>
      <c r="B272" s="573"/>
      <c r="C272" s="573"/>
      <c r="D272" s="573"/>
      <c r="E272" s="573"/>
      <c r="F272" s="573"/>
      <c r="G272" s="573"/>
      <c r="H272" s="573"/>
    </row>
    <row r="273" spans="1:8" ht="15">
      <c r="A273" s="573"/>
      <c r="B273" s="573"/>
      <c r="C273" s="573"/>
      <c r="D273" s="573"/>
      <c r="E273" s="573"/>
      <c r="F273" s="573"/>
      <c r="G273" s="573"/>
      <c r="H273" s="573"/>
    </row>
    <row r="274" spans="1:8" ht="15">
      <c r="A274" s="573"/>
      <c r="B274" s="573"/>
      <c r="C274" s="573"/>
      <c r="D274" s="573"/>
      <c r="E274" s="573"/>
      <c r="F274" s="573"/>
      <c r="G274" s="573"/>
      <c r="H274" s="573"/>
    </row>
    <row r="275" spans="1:8" ht="15">
      <c r="A275" s="573"/>
      <c r="B275" s="573"/>
      <c r="C275" s="573"/>
      <c r="D275" s="573"/>
      <c r="E275" s="573"/>
      <c r="F275" s="573"/>
      <c r="G275" s="573"/>
      <c r="H275" s="573"/>
    </row>
    <row r="276" spans="1:8" ht="15">
      <c r="A276" s="573"/>
      <c r="B276" s="573"/>
      <c r="C276" s="573"/>
      <c r="D276" s="573"/>
      <c r="E276" s="573"/>
      <c r="F276" s="573"/>
      <c r="G276" s="573"/>
      <c r="H276" s="573"/>
    </row>
    <row r="277" spans="1:8" ht="15">
      <c r="A277" s="573"/>
      <c r="B277" s="573"/>
      <c r="C277" s="573"/>
      <c r="D277" s="573"/>
      <c r="E277" s="573"/>
      <c r="F277" s="573"/>
      <c r="G277" s="573"/>
      <c r="H277" s="573"/>
    </row>
    <row r="278" spans="1:8" ht="15">
      <c r="A278" s="573"/>
      <c r="B278" s="573"/>
      <c r="C278" s="573"/>
      <c r="D278" s="573"/>
      <c r="E278" s="573"/>
      <c r="F278" s="573"/>
      <c r="G278" s="573"/>
      <c r="H278" s="573"/>
    </row>
    <row r="279" spans="1:8" ht="15">
      <c r="A279" s="573"/>
      <c r="B279" s="573"/>
      <c r="C279" s="573"/>
      <c r="D279" s="573"/>
      <c r="E279" s="573"/>
      <c r="F279" s="573"/>
      <c r="G279" s="573"/>
      <c r="H279" s="573"/>
    </row>
    <row r="280" spans="1:8" ht="15">
      <c r="A280" s="573"/>
      <c r="B280" s="573"/>
      <c r="C280" s="573"/>
      <c r="D280" s="573"/>
      <c r="E280" s="573"/>
      <c r="F280" s="573"/>
      <c r="G280" s="573"/>
      <c r="H280" s="573"/>
    </row>
    <row r="281" spans="1:8" ht="15">
      <c r="A281" s="573"/>
      <c r="B281" s="573"/>
      <c r="C281" s="573"/>
      <c r="D281" s="573"/>
      <c r="E281" s="573"/>
      <c r="F281" s="573"/>
      <c r="G281" s="573"/>
      <c r="H281" s="573"/>
    </row>
    <row r="282" spans="1:8" ht="15">
      <c r="A282" s="573"/>
      <c r="B282" s="573"/>
      <c r="C282" s="573"/>
      <c r="D282" s="573"/>
      <c r="E282" s="573"/>
      <c r="F282" s="573"/>
      <c r="G282" s="573"/>
      <c r="H282" s="573"/>
    </row>
    <row r="283" spans="1:8" ht="15">
      <c r="A283" s="573"/>
      <c r="B283" s="573"/>
      <c r="C283" s="573"/>
      <c r="D283" s="573"/>
      <c r="E283" s="573"/>
      <c r="F283" s="573"/>
      <c r="G283" s="573"/>
      <c r="H283" s="573"/>
    </row>
    <row r="284" spans="1:8" ht="15">
      <c r="A284" s="573"/>
      <c r="B284" s="573"/>
      <c r="C284" s="573"/>
      <c r="D284" s="573"/>
      <c r="E284" s="573"/>
      <c r="F284" s="573"/>
      <c r="G284" s="573"/>
      <c r="H284" s="573"/>
    </row>
    <row r="285" spans="1:8" ht="15">
      <c r="A285" s="573"/>
      <c r="B285" s="573"/>
      <c r="C285" s="573"/>
      <c r="D285" s="573"/>
      <c r="E285" s="573"/>
      <c r="F285" s="573"/>
      <c r="G285" s="573"/>
      <c r="H285" s="573"/>
    </row>
    <row r="286" spans="1:8" ht="15">
      <c r="A286" s="573"/>
      <c r="B286" s="573"/>
      <c r="C286" s="573"/>
      <c r="D286" s="573"/>
      <c r="E286" s="573"/>
      <c r="F286" s="573"/>
      <c r="G286" s="573"/>
      <c r="H286" s="573"/>
    </row>
    <row r="287" spans="1:8" ht="15">
      <c r="A287" s="573"/>
      <c r="B287" s="573"/>
      <c r="C287" s="573"/>
      <c r="D287" s="573"/>
      <c r="E287" s="573"/>
      <c r="F287" s="573"/>
      <c r="G287" s="573"/>
      <c r="H287" s="573"/>
    </row>
    <row r="288" spans="1:8" ht="15">
      <c r="A288" s="573"/>
      <c r="B288" s="573"/>
      <c r="C288" s="573"/>
      <c r="D288" s="573"/>
      <c r="E288" s="573"/>
      <c r="F288" s="573"/>
      <c r="G288" s="573"/>
      <c r="H288" s="573"/>
    </row>
    <row r="289" spans="1:8" ht="15">
      <c r="A289" s="573"/>
      <c r="B289" s="573"/>
      <c r="C289" s="573"/>
      <c r="D289" s="573"/>
      <c r="E289" s="573"/>
      <c r="F289" s="573"/>
      <c r="G289" s="573"/>
      <c r="H289" s="573"/>
    </row>
    <row r="290" spans="1:8" ht="15">
      <c r="A290" s="573"/>
      <c r="B290" s="573"/>
      <c r="C290" s="573"/>
      <c r="D290" s="573"/>
      <c r="E290" s="573"/>
      <c r="F290" s="573"/>
      <c r="G290" s="573"/>
      <c r="H290" s="573"/>
    </row>
    <row r="291" spans="1:8" ht="15">
      <c r="A291" s="573"/>
      <c r="B291" s="573"/>
      <c r="C291" s="573"/>
      <c r="D291" s="573"/>
      <c r="E291" s="573"/>
      <c r="F291" s="573"/>
      <c r="G291" s="573"/>
      <c r="H291" s="573"/>
    </row>
    <row r="292" spans="1:8" ht="15">
      <c r="A292" s="573"/>
      <c r="B292" s="573"/>
      <c r="C292" s="573"/>
      <c r="D292" s="573"/>
      <c r="E292" s="573"/>
      <c r="F292" s="573"/>
      <c r="G292" s="573"/>
      <c r="H292" s="573"/>
    </row>
    <row r="293" spans="1:8" ht="15">
      <c r="A293" s="573"/>
      <c r="B293" s="573"/>
      <c r="C293" s="573"/>
      <c r="D293" s="573"/>
      <c r="E293" s="573"/>
      <c r="F293" s="573"/>
      <c r="G293" s="573"/>
      <c r="H293" s="573"/>
    </row>
    <row r="294" spans="1:8" ht="15">
      <c r="A294" s="573"/>
      <c r="B294" s="573"/>
      <c r="C294" s="573"/>
      <c r="D294" s="573"/>
      <c r="E294" s="573"/>
      <c r="F294" s="573"/>
      <c r="G294" s="573"/>
      <c r="H294" s="573"/>
    </row>
    <row r="295" spans="1:8" ht="15">
      <c r="A295" s="573"/>
      <c r="B295" s="573"/>
      <c r="C295" s="573"/>
      <c r="D295" s="573"/>
      <c r="E295" s="573"/>
      <c r="F295" s="573"/>
      <c r="G295" s="573"/>
      <c r="H295" s="573"/>
    </row>
    <row r="296" spans="1:8" ht="15">
      <c r="A296" s="573"/>
      <c r="B296" s="573"/>
      <c r="C296" s="573"/>
      <c r="D296" s="573"/>
      <c r="E296" s="573"/>
      <c r="F296" s="573"/>
      <c r="G296" s="573"/>
      <c r="H296" s="573"/>
    </row>
    <row r="297" spans="1:8" ht="15">
      <c r="A297" s="573"/>
      <c r="B297" s="573"/>
      <c r="C297" s="573"/>
      <c r="D297" s="573"/>
      <c r="E297" s="573"/>
      <c r="F297" s="573"/>
      <c r="G297" s="573"/>
      <c r="H297" s="573"/>
    </row>
    <row r="298" spans="1:8" ht="15">
      <c r="A298" s="573"/>
      <c r="B298" s="573"/>
      <c r="C298" s="573"/>
      <c r="D298" s="573"/>
      <c r="E298" s="573"/>
      <c r="F298" s="573"/>
      <c r="G298" s="573"/>
      <c r="H298" s="573"/>
    </row>
    <row r="299" spans="1:8" ht="15">
      <c r="A299" s="573"/>
      <c r="B299" s="573"/>
      <c r="C299" s="573"/>
      <c r="D299" s="573"/>
      <c r="E299" s="573"/>
      <c r="F299" s="573"/>
      <c r="G299" s="573"/>
      <c r="H299" s="573"/>
    </row>
    <row r="300" spans="1:8" ht="15">
      <c r="A300" s="573"/>
      <c r="B300" s="573"/>
      <c r="C300" s="573"/>
      <c r="D300" s="573"/>
      <c r="E300" s="573"/>
      <c r="F300" s="573"/>
      <c r="G300" s="573"/>
      <c r="H300" s="573"/>
    </row>
    <row r="301" spans="1:8" ht="15">
      <c r="A301" s="573"/>
      <c r="B301" s="573"/>
      <c r="C301" s="573"/>
      <c r="D301" s="573"/>
      <c r="E301" s="573"/>
      <c r="F301" s="573"/>
      <c r="G301" s="573"/>
      <c r="H301" s="573"/>
    </row>
    <row r="302" spans="1:8" ht="15">
      <c r="A302" s="573"/>
      <c r="B302" s="573"/>
      <c r="C302" s="573"/>
      <c r="D302" s="573"/>
      <c r="E302" s="573"/>
      <c r="F302" s="573"/>
      <c r="G302" s="573"/>
      <c r="H302" s="573"/>
    </row>
    <row r="303" spans="1:8" ht="15">
      <c r="A303" s="573"/>
      <c r="B303" s="573"/>
      <c r="C303" s="573"/>
      <c r="D303" s="573"/>
      <c r="E303" s="573"/>
      <c r="F303" s="573"/>
      <c r="G303" s="573"/>
      <c r="H303" s="573"/>
    </row>
    <row r="304" spans="1:8" ht="15">
      <c r="A304" s="573"/>
      <c r="B304" s="573"/>
      <c r="C304" s="573"/>
      <c r="D304" s="573"/>
      <c r="E304" s="573"/>
      <c r="F304" s="573"/>
      <c r="G304" s="573"/>
      <c r="H304" s="573"/>
    </row>
    <row r="305" spans="1:8" ht="15">
      <c r="A305" s="573"/>
      <c r="B305" s="573"/>
      <c r="C305" s="573"/>
      <c r="D305" s="573"/>
      <c r="E305" s="573"/>
      <c r="F305" s="573"/>
      <c r="G305" s="573"/>
      <c r="H305" s="573"/>
    </row>
    <row r="306" spans="1:8" ht="15">
      <c r="A306" s="573"/>
      <c r="B306" s="573"/>
      <c r="C306" s="573"/>
      <c r="D306" s="573"/>
      <c r="E306" s="573"/>
      <c r="F306" s="573"/>
      <c r="G306" s="573"/>
      <c r="H306" s="573"/>
    </row>
    <row r="307" spans="1:8" ht="15">
      <c r="A307" s="573"/>
      <c r="B307" s="573"/>
      <c r="C307" s="573"/>
      <c r="D307" s="573"/>
      <c r="E307" s="573"/>
      <c r="F307" s="573"/>
      <c r="G307" s="573"/>
      <c r="H307" s="573"/>
    </row>
    <row r="308" spans="1:8" ht="15">
      <c r="A308" s="573"/>
      <c r="B308" s="573"/>
      <c r="C308" s="573"/>
      <c r="D308" s="573"/>
      <c r="E308" s="573"/>
      <c r="F308" s="573"/>
      <c r="G308" s="573"/>
      <c r="H308" s="573"/>
    </row>
    <row r="309" spans="1:8" ht="15">
      <c r="A309" s="573"/>
      <c r="B309" s="573"/>
      <c r="C309" s="573"/>
      <c r="D309" s="573"/>
      <c r="E309" s="573"/>
      <c r="F309" s="573"/>
      <c r="G309" s="573"/>
      <c r="H309" s="573"/>
    </row>
    <row r="310" spans="1:8" ht="15">
      <c r="A310" s="573"/>
      <c r="B310" s="573"/>
      <c r="C310" s="573"/>
      <c r="D310" s="573"/>
      <c r="E310" s="573"/>
      <c r="F310" s="573"/>
      <c r="G310" s="573"/>
      <c r="H310" s="573"/>
    </row>
    <row r="311" spans="1:8" ht="15">
      <c r="A311" s="573"/>
      <c r="B311" s="573"/>
      <c r="C311" s="573"/>
      <c r="D311" s="573"/>
      <c r="E311" s="573"/>
      <c r="F311" s="573"/>
      <c r="G311" s="573"/>
      <c r="H311" s="573"/>
    </row>
    <row r="312" spans="1:8" ht="15">
      <c r="A312" s="573"/>
      <c r="B312" s="573"/>
      <c r="C312" s="573"/>
      <c r="D312" s="573"/>
      <c r="E312" s="573"/>
      <c r="F312" s="573"/>
      <c r="G312" s="573"/>
      <c r="H312" s="573"/>
    </row>
    <row r="313" spans="1:8" ht="15">
      <c r="A313" s="573"/>
      <c r="B313" s="573"/>
      <c r="C313" s="573"/>
      <c r="D313" s="573"/>
      <c r="E313" s="573"/>
      <c r="F313" s="573"/>
      <c r="G313" s="573"/>
      <c r="H313" s="573"/>
    </row>
    <row r="314" spans="1:8" ht="15">
      <c r="A314" s="573"/>
      <c r="B314" s="573"/>
      <c r="C314" s="573"/>
      <c r="D314" s="573"/>
      <c r="E314" s="573"/>
      <c r="F314" s="573"/>
      <c r="G314" s="573"/>
      <c r="H314" s="573"/>
    </row>
    <row r="315" spans="1:8" ht="15">
      <c r="A315" s="573"/>
      <c r="B315" s="573"/>
      <c r="C315" s="573"/>
      <c r="D315" s="573"/>
      <c r="E315" s="573"/>
      <c r="F315" s="573"/>
      <c r="G315" s="573"/>
      <c r="H315" s="573"/>
    </row>
    <row r="316" spans="1:8" ht="15">
      <c r="A316" s="573"/>
      <c r="B316" s="573"/>
      <c r="C316" s="573"/>
      <c r="D316" s="573"/>
      <c r="E316" s="573"/>
      <c r="F316" s="573"/>
      <c r="G316" s="573"/>
      <c r="H316" s="573"/>
    </row>
    <row r="317" spans="1:8" ht="15">
      <c r="A317" s="573"/>
      <c r="B317" s="573"/>
      <c r="C317" s="573"/>
      <c r="D317" s="573"/>
      <c r="E317" s="573"/>
      <c r="F317" s="573"/>
      <c r="G317" s="573"/>
      <c r="H317" s="573"/>
    </row>
    <row r="318" spans="1:8" ht="15">
      <c r="A318" s="573"/>
      <c r="B318" s="573"/>
      <c r="C318" s="573"/>
      <c r="D318" s="573"/>
      <c r="E318" s="573"/>
      <c r="F318" s="573"/>
      <c r="G318" s="573"/>
      <c r="H318" s="573"/>
    </row>
    <row r="319" spans="1:8" ht="15">
      <c r="A319" s="573"/>
      <c r="B319" s="573"/>
      <c r="C319" s="573"/>
      <c r="D319" s="573"/>
      <c r="E319" s="573"/>
      <c r="F319" s="573"/>
      <c r="G319" s="573"/>
      <c r="H319" s="573"/>
    </row>
    <row r="320" spans="1:8" ht="15">
      <c r="A320" s="573"/>
      <c r="B320" s="573"/>
      <c r="C320" s="573"/>
      <c r="D320" s="573"/>
      <c r="E320" s="573"/>
      <c r="F320" s="573"/>
      <c r="G320" s="573"/>
      <c r="H320" s="573"/>
    </row>
    <row r="321" spans="1:8" ht="15">
      <c r="A321" s="573"/>
      <c r="B321" s="573"/>
      <c r="C321" s="573"/>
      <c r="D321" s="573"/>
      <c r="E321" s="573"/>
      <c r="F321" s="573"/>
      <c r="G321" s="573"/>
      <c r="H321" s="573"/>
    </row>
    <row r="322" spans="1:8" ht="15">
      <c r="A322" s="573"/>
      <c r="B322" s="573"/>
      <c r="C322" s="573"/>
      <c r="D322" s="573"/>
      <c r="E322" s="573"/>
      <c r="F322" s="573"/>
      <c r="G322" s="573"/>
      <c r="H322" s="573"/>
    </row>
    <row r="323" spans="1:8" ht="15">
      <c r="A323" s="573"/>
      <c r="B323" s="573"/>
      <c r="C323" s="573"/>
      <c r="D323" s="573"/>
      <c r="E323" s="573"/>
      <c r="F323" s="573"/>
      <c r="G323" s="573"/>
      <c r="H323" s="573"/>
    </row>
    <row r="324" spans="1:8" ht="15">
      <c r="A324" s="573"/>
      <c r="B324" s="573"/>
      <c r="C324" s="573"/>
      <c r="D324" s="573"/>
      <c r="E324" s="573"/>
      <c r="F324" s="573"/>
      <c r="G324" s="573"/>
      <c r="H324" s="573"/>
    </row>
    <row r="325" spans="1:8" ht="15">
      <c r="A325" s="573"/>
      <c r="B325" s="573"/>
      <c r="C325" s="573"/>
      <c r="D325" s="573"/>
      <c r="E325" s="573"/>
      <c r="F325" s="573"/>
      <c r="G325" s="573"/>
      <c r="H325" s="573"/>
    </row>
    <row r="326" spans="1:8" ht="15">
      <c r="A326" s="573"/>
      <c r="B326" s="573"/>
      <c r="C326" s="573"/>
      <c r="D326" s="573"/>
      <c r="E326" s="573"/>
      <c r="F326" s="573"/>
      <c r="G326" s="573"/>
      <c r="H326" s="573"/>
    </row>
    <row r="327" spans="1:8" ht="15">
      <c r="A327" s="573"/>
      <c r="B327" s="573"/>
      <c r="C327" s="573"/>
      <c r="D327" s="573"/>
      <c r="E327" s="573"/>
      <c r="F327" s="573"/>
      <c r="G327" s="573"/>
      <c r="H327" s="573"/>
    </row>
    <row r="328" spans="1:8" ht="15">
      <c r="A328" s="573"/>
      <c r="B328" s="573"/>
      <c r="C328" s="573"/>
      <c r="D328" s="573"/>
      <c r="E328" s="573"/>
      <c r="F328" s="573"/>
      <c r="G328" s="573"/>
      <c r="H328" s="573"/>
    </row>
    <row r="329" spans="1:8" ht="15">
      <c r="A329" s="573"/>
      <c r="B329" s="573"/>
      <c r="C329" s="573"/>
      <c r="D329" s="573"/>
      <c r="E329" s="573"/>
      <c r="F329" s="573"/>
      <c r="G329" s="573"/>
      <c r="H329" s="573"/>
    </row>
    <row r="330" spans="1:8" ht="15">
      <c r="A330" s="573"/>
      <c r="B330" s="573"/>
      <c r="C330" s="573"/>
      <c r="D330" s="573"/>
      <c r="E330" s="573"/>
      <c r="F330" s="573"/>
      <c r="G330" s="573"/>
      <c r="H330" s="573"/>
    </row>
    <row r="331" spans="1:8" ht="15">
      <c r="A331" s="573"/>
      <c r="B331" s="573"/>
      <c r="C331" s="573"/>
      <c r="D331" s="573"/>
      <c r="E331" s="573"/>
      <c r="F331" s="573"/>
      <c r="G331" s="573"/>
      <c r="H331" s="573"/>
    </row>
    <row r="332" spans="1:8" ht="15">
      <c r="A332" s="573"/>
      <c r="B332" s="573"/>
      <c r="C332" s="573"/>
      <c r="D332" s="573"/>
      <c r="E332" s="573"/>
      <c r="F332" s="573"/>
      <c r="G332" s="573"/>
      <c r="H332" s="573"/>
    </row>
    <row r="333" spans="1:8" ht="15">
      <c r="A333" s="573"/>
      <c r="B333" s="573"/>
      <c r="C333" s="573"/>
      <c r="D333" s="573"/>
      <c r="E333" s="573"/>
      <c r="F333" s="573"/>
      <c r="G333" s="573"/>
      <c r="H333" s="573"/>
    </row>
    <row r="334" spans="1:8" ht="15">
      <c r="A334" s="573"/>
      <c r="B334" s="573"/>
      <c r="C334" s="573"/>
      <c r="D334" s="573"/>
      <c r="E334" s="573"/>
      <c r="F334" s="573"/>
      <c r="G334" s="573"/>
      <c r="H334" s="573"/>
    </row>
    <row r="335" spans="1:8" ht="15">
      <c r="A335" s="573"/>
      <c r="B335" s="573"/>
      <c r="C335" s="573"/>
      <c r="D335" s="573"/>
      <c r="E335" s="573"/>
      <c r="F335" s="573"/>
      <c r="G335" s="573"/>
      <c r="H335" s="573"/>
    </row>
    <row r="336" spans="1:8" ht="15">
      <c r="A336" s="573"/>
      <c r="B336" s="573"/>
      <c r="C336" s="573"/>
      <c r="D336" s="573"/>
      <c r="E336" s="573"/>
      <c r="F336" s="573"/>
      <c r="G336" s="573"/>
      <c r="H336" s="573"/>
    </row>
    <row r="337" spans="1:8" ht="15">
      <c r="A337" s="573"/>
      <c r="B337" s="573"/>
      <c r="C337" s="573"/>
      <c r="D337" s="573"/>
      <c r="E337" s="573"/>
      <c r="F337" s="573"/>
      <c r="G337" s="573"/>
      <c r="H337" s="573"/>
    </row>
    <row r="338" spans="1:8" ht="15">
      <c r="A338" s="573"/>
      <c r="B338" s="573"/>
      <c r="C338" s="573"/>
      <c r="D338" s="573"/>
      <c r="E338" s="573"/>
      <c r="F338" s="573"/>
      <c r="G338" s="573"/>
      <c r="H338" s="573"/>
    </row>
    <row r="339" spans="1:8" ht="15">
      <c r="A339" s="573"/>
      <c r="B339" s="573"/>
      <c r="C339" s="573"/>
      <c r="D339" s="573"/>
      <c r="E339" s="573"/>
      <c r="F339" s="573"/>
      <c r="G339" s="573"/>
      <c r="H339" s="573"/>
    </row>
    <row r="340" spans="1:8" ht="15">
      <c r="A340" s="573"/>
      <c r="B340" s="573"/>
      <c r="C340" s="573"/>
      <c r="D340" s="573"/>
      <c r="E340" s="573"/>
      <c r="F340" s="573"/>
      <c r="G340" s="573"/>
      <c r="H340" s="573"/>
    </row>
    <row r="341" spans="1:8" ht="15">
      <c r="A341" s="573"/>
      <c r="B341" s="573"/>
      <c r="C341" s="573"/>
      <c r="D341" s="573"/>
      <c r="E341" s="573"/>
      <c r="F341" s="573"/>
      <c r="G341" s="573"/>
      <c r="H341" s="573"/>
    </row>
    <row r="342" spans="1:8" ht="15">
      <c r="A342" s="573"/>
      <c r="B342" s="573"/>
      <c r="C342" s="573"/>
      <c r="D342" s="573"/>
      <c r="E342" s="573"/>
      <c r="F342" s="573"/>
      <c r="G342" s="573"/>
      <c r="H342" s="573"/>
    </row>
    <row r="343" spans="1:8" ht="15">
      <c r="A343" s="573"/>
      <c r="B343" s="573"/>
      <c r="C343" s="573"/>
      <c r="D343" s="573"/>
      <c r="E343" s="573"/>
      <c r="F343" s="573"/>
      <c r="G343" s="573"/>
      <c r="H343" s="573"/>
    </row>
    <row r="344" spans="1:8" ht="15">
      <c r="A344" s="573"/>
      <c r="B344" s="573"/>
      <c r="C344" s="573"/>
      <c r="D344" s="573"/>
      <c r="E344" s="573"/>
      <c r="F344" s="573"/>
      <c r="G344" s="573"/>
      <c r="H344" s="573"/>
    </row>
    <row r="345" spans="1:8" ht="15">
      <c r="A345" s="573"/>
      <c r="B345" s="573"/>
      <c r="C345" s="573"/>
      <c r="D345" s="573"/>
      <c r="E345" s="573"/>
      <c r="F345" s="573"/>
      <c r="G345" s="573"/>
      <c r="H345" s="573"/>
    </row>
    <row r="346" spans="1:8" ht="15">
      <c r="A346" s="573"/>
      <c r="B346" s="573"/>
      <c r="C346" s="573"/>
      <c r="D346" s="573"/>
      <c r="E346" s="573"/>
      <c r="F346" s="573"/>
      <c r="G346" s="573"/>
      <c r="H346" s="573"/>
    </row>
    <row r="347" spans="1:8" ht="15">
      <c r="A347" s="573"/>
      <c r="B347" s="573"/>
      <c r="C347" s="573"/>
      <c r="D347" s="573"/>
      <c r="E347" s="573"/>
      <c r="F347" s="573"/>
      <c r="G347" s="573"/>
      <c r="H347" s="573"/>
    </row>
    <row r="348" spans="1:8" ht="15">
      <c r="A348" s="573"/>
      <c r="B348" s="573"/>
      <c r="C348" s="573"/>
      <c r="D348" s="573"/>
      <c r="E348" s="573"/>
      <c r="F348" s="573"/>
      <c r="G348" s="573"/>
      <c r="H348" s="573"/>
    </row>
    <row r="349" spans="1:8" ht="15">
      <c r="A349" s="573"/>
      <c r="B349" s="573"/>
      <c r="C349" s="573"/>
      <c r="D349" s="573"/>
      <c r="E349" s="573"/>
      <c r="F349" s="573"/>
      <c r="G349" s="573"/>
      <c r="H349" s="573"/>
    </row>
    <row r="350" spans="1:8" ht="15">
      <c r="A350" s="573"/>
      <c r="B350" s="573"/>
      <c r="C350" s="573"/>
      <c r="D350" s="573"/>
      <c r="E350" s="573"/>
      <c r="F350" s="573"/>
      <c r="G350" s="573"/>
      <c r="H350" s="573"/>
    </row>
    <row r="351" spans="1:8" ht="15">
      <c r="A351" s="573"/>
      <c r="B351" s="573"/>
      <c r="C351" s="573"/>
      <c r="D351" s="573"/>
      <c r="E351" s="573"/>
      <c r="F351" s="573"/>
      <c r="G351" s="573"/>
      <c r="H351" s="573"/>
    </row>
    <row r="352" spans="1:8" ht="15">
      <c r="A352" s="573"/>
      <c r="B352" s="573"/>
      <c r="C352" s="573"/>
      <c r="D352" s="573"/>
      <c r="E352" s="573"/>
      <c r="F352" s="573"/>
      <c r="G352" s="573"/>
      <c r="H352" s="573"/>
    </row>
    <row r="353" spans="1:8" ht="15">
      <c r="A353" s="573"/>
      <c r="B353" s="573"/>
      <c r="C353" s="573"/>
      <c r="D353" s="573"/>
      <c r="E353" s="573"/>
      <c r="F353" s="573"/>
      <c r="G353" s="573"/>
      <c r="H353" s="573"/>
    </row>
    <row r="354" spans="1:8" ht="15">
      <c r="A354" s="573"/>
      <c r="B354" s="573"/>
      <c r="C354" s="573"/>
      <c r="D354" s="573"/>
      <c r="E354" s="573"/>
      <c r="F354" s="573"/>
      <c r="G354" s="573"/>
      <c r="H354" s="573"/>
    </row>
    <row r="355" spans="1:8" ht="15">
      <c r="A355" s="573"/>
      <c r="B355" s="573"/>
      <c r="C355" s="573"/>
      <c r="D355" s="573"/>
      <c r="E355" s="573"/>
      <c r="F355" s="573"/>
      <c r="G355" s="573"/>
      <c r="H355" s="573"/>
    </row>
    <row r="356" spans="1:8" ht="15">
      <c r="A356" s="573"/>
      <c r="B356" s="573"/>
      <c r="C356" s="573"/>
      <c r="D356" s="573"/>
      <c r="E356" s="573"/>
      <c r="F356" s="573"/>
      <c r="G356" s="573"/>
      <c r="H356" s="573"/>
    </row>
    <row r="357" spans="1:8" ht="15">
      <c r="A357" s="573"/>
      <c r="B357" s="573"/>
      <c r="C357" s="573"/>
      <c r="D357" s="573"/>
      <c r="E357" s="573"/>
      <c r="F357" s="573"/>
      <c r="G357" s="573"/>
      <c r="H357" s="573"/>
    </row>
    <row r="358" spans="1:8" ht="15">
      <c r="A358" s="573"/>
      <c r="B358" s="573"/>
      <c r="C358" s="573"/>
      <c r="D358" s="573"/>
      <c r="E358" s="573"/>
      <c r="F358" s="573"/>
      <c r="G358" s="573"/>
      <c r="H358" s="573"/>
    </row>
    <row r="359" spans="1:8" ht="15">
      <c r="A359" s="573"/>
      <c r="B359" s="573"/>
      <c r="C359" s="573"/>
      <c r="D359" s="573"/>
      <c r="E359" s="573"/>
      <c r="F359" s="573"/>
      <c r="G359" s="573"/>
      <c r="H359" s="573"/>
    </row>
    <row r="360" spans="1:8" ht="15">
      <c r="A360" s="573"/>
      <c r="B360" s="573"/>
      <c r="C360" s="573"/>
      <c r="D360" s="573"/>
      <c r="E360" s="573"/>
      <c r="F360" s="573"/>
      <c r="G360" s="573"/>
      <c r="H360" s="573"/>
    </row>
    <row r="361" spans="1:8" ht="15">
      <c r="A361" s="573"/>
      <c r="B361" s="573"/>
      <c r="C361" s="573"/>
      <c r="D361" s="573"/>
      <c r="E361" s="573"/>
      <c r="F361" s="573"/>
      <c r="G361" s="573"/>
      <c r="H361" s="573"/>
    </row>
    <row r="362" spans="1:8" ht="15">
      <c r="A362" s="573"/>
      <c r="B362" s="573"/>
      <c r="C362" s="573"/>
      <c r="D362" s="573"/>
      <c r="E362" s="573"/>
      <c r="F362" s="573"/>
      <c r="G362" s="573"/>
      <c r="H362" s="573"/>
    </row>
    <row r="363" spans="1:8" ht="15">
      <c r="A363" s="573"/>
      <c r="B363" s="573"/>
      <c r="C363" s="573"/>
      <c r="D363" s="573"/>
      <c r="E363" s="573"/>
      <c r="F363" s="573"/>
      <c r="G363" s="573"/>
      <c r="H363" s="573"/>
    </row>
    <row r="364" spans="1:8" ht="15">
      <c r="A364" s="573"/>
      <c r="B364" s="573"/>
      <c r="C364" s="573"/>
      <c r="D364" s="573"/>
      <c r="E364" s="573"/>
      <c r="F364" s="573"/>
      <c r="G364" s="573"/>
      <c r="H364" s="573"/>
    </row>
    <row r="365" spans="1:8" ht="15">
      <c r="A365" s="573"/>
      <c r="B365" s="573"/>
      <c r="C365" s="573"/>
      <c r="D365" s="573"/>
      <c r="E365" s="573"/>
      <c r="F365" s="573"/>
      <c r="G365" s="573"/>
      <c r="H365" s="573"/>
    </row>
    <row r="366" spans="1:8" ht="15">
      <c r="A366" s="573"/>
      <c r="B366" s="573"/>
      <c r="C366" s="573"/>
      <c r="D366" s="573"/>
      <c r="E366" s="573"/>
      <c r="F366" s="573"/>
      <c r="G366" s="573"/>
      <c r="H366" s="573"/>
    </row>
    <row r="367" spans="1:8" ht="15">
      <c r="A367" s="573"/>
      <c r="B367" s="573"/>
      <c r="C367" s="573"/>
      <c r="D367" s="573"/>
      <c r="E367" s="573"/>
      <c r="F367" s="573"/>
      <c r="G367" s="573"/>
      <c r="H367" s="573"/>
    </row>
    <row r="368" spans="1:8" ht="15">
      <c r="A368" s="573"/>
      <c r="B368" s="573"/>
      <c r="C368" s="573"/>
      <c r="D368" s="573"/>
      <c r="E368" s="573"/>
      <c r="F368" s="573"/>
      <c r="G368" s="573"/>
      <c r="H368" s="573"/>
    </row>
    <row r="369" spans="1:8" ht="15">
      <c r="A369" s="573"/>
      <c r="B369" s="573"/>
      <c r="C369" s="573"/>
      <c r="D369" s="573"/>
      <c r="E369" s="573"/>
      <c r="F369" s="573"/>
      <c r="G369" s="573"/>
      <c r="H369" s="573"/>
    </row>
    <row r="370" spans="1:8" ht="15">
      <c r="A370" s="573"/>
      <c r="B370" s="573"/>
      <c r="C370" s="573"/>
      <c r="D370" s="573"/>
      <c r="E370" s="573"/>
      <c r="F370" s="573"/>
      <c r="G370" s="573"/>
      <c r="H370" s="573"/>
    </row>
    <row r="371" spans="1:8" ht="15">
      <c r="A371" s="573"/>
      <c r="B371" s="573"/>
      <c r="C371" s="573"/>
      <c r="D371" s="573"/>
      <c r="E371" s="573"/>
      <c r="F371" s="573"/>
      <c r="G371" s="573"/>
      <c r="H371" s="573"/>
    </row>
    <row r="372" spans="1:8" ht="15">
      <c r="A372" s="573"/>
      <c r="B372" s="573"/>
      <c r="C372" s="573"/>
      <c r="D372" s="573"/>
      <c r="E372" s="573"/>
      <c r="F372" s="573"/>
      <c r="G372" s="573"/>
      <c r="H372" s="573"/>
    </row>
    <row r="373" spans="1:8" ht="15">
      <c r="A373" s="573"/>
      <c r="B373" s="573"/>
      <c r="C373" s="573"/>
      <c r="D373" s="573"/>
      <c r="E373" s="573"/>
      <c r="F373" s="573"/>
      <c r="G373" s="573"/>
      <c r="H373" s="573"/>
    </row>
    <row r="374" spans="1:8" ht="15">
      <c r="A374" s="573"/>
      <c r="B374" s="573"/>
      <c r="C374" s="573"/>
      <c r="D374" s="573"/>
      <c r="E374" s="573"/>
      <c r="F374" s="573"/>
      <c r="G374" s="573"/>
      <c r="H374" s="573"/>
    </row>
    <row r="375" spans="1:8" ht="15">
      <c r="A375" s="573"/>
      <c r="B375" s="573"/>
      <c r="C375" s="573"/>
      <c r="D375" s="573"/>
      <c r="E375" s="573"/>
      <c r="F375" s="573"/>
      <c r="G375" s="573"/>
      <c r="H375" s="573"/>
    </row>
    <row r="376" spans="1:8" ht="15">
      <c r="A376" s="573"/>
      <c r="B376" s="573"/>
      <c r="C376" s="573"/>
      <c r="D376" s="573"/>
      <c r="E376" s="573"/>
      <c r="F376" s="573"/>
      <c r="G376" s="573"/>
      <c r="H376" s="573"/>
    </row>
    <row r="377" spans="1:8" ht="15">
      <c r="A377" s="573"/>
      <c r="B377" s="573"/>
      <c r="C377" s="573"/>
      <c r="D377" s="573"/>
      <c r="E377" s="573"/>
      <c r="F377" s="573"/>
      <c r="G377" s="573"/>
      <c r="H377" s="573"/>
    </row>
    <row r="378" spans="1:8" ht="15">
      <c r="A378" s="573"/>
      <c r="B378" s="573"/>
      <c r="C378" s="573"/>
      <c r="D378" s="573"/>
      <c r="E378" s="573"/>
      <c r="F378" s="573"/>
      <c r="G378" s="573"/>
      <c r="H378" s="573"/>
    </row>
    <row r="379" spans="1:8" ht="15">
      <c r="A379" s="573"/>
      <c r="B379" s="573"/>
      <c r="C379" s="573"/>
      <c r="D379" s="573"/>
      <c r="E379" s="573"/>
      <c r="F379" s="573"/>
      <c r="G379" s="573"/>
      <c r="H379" s="573"/>
    </row>
    <row r="380" spans="1:8" ht="15">
      <c r="A380" s="573"/>
      <c r="B380" s="573"/>
      <c r="C380" s="573"/>
      <c r="D380" s="573"/>
      <c r="E380" s="573"/>
      <c r="F380" s="573"/>
      <c r="G380" s="573"/>
      <c r="H380" s="573"/>
    </row>
    <row r="381" spans="1:8" ht="15">
      <c r="A381" s="573"/>
      <c r="B381" s="573"/>
      <c r="C381" s="573"/>
      <c r="D381" s="573"/>
      <c r="E381" s="573"/>
      <c r="F381" s="573"/>
      <c r="G381" s="573"/>
      <c r="H381" s="573"/>
    </row>
    <row r="382" spans="1:8" ht="15">
      <c r="A382" s="573"/>
      <c r="B382" s="573"/>
      <c r="C382" s="573"/>
      <c r="D382" s="573"/>
      <c r="E382" s="573"/>
      <c r="F382" s="573"/>
      <c r="G382" s="573"/>
      <c r="H382" s="573"/>
    </row>
    <row r="383" spans="1:8" ht="15">
      <c r="A383" s="573"/>
      <c r="B383" s="573"/>
      <c r="C383" s="573"/>
      <c r="D383" s="573"/>
      <c r="E383" s="573"/>
      <c r="F383" s="573"/>
      <c r="G383" s="573"/>
      <c r="H383" s="573"/>
    </row>
    <row r="384" spans="1:8" ht="15">
      <c r="A384" s="573"/>
      <c r="B384" s="573"/>
      <c r="C384" s="573"/>
      <c r="D384" s="573"/>
      <c r="E384" s="573"/>
      <c r="F384" s="573"/>
      <c r="G384" s="573"/>
      <c r="H384" s="573"/>
    </row>
    <row r="385" spans="1:8" ht="15">
      <c r="A385" s="573"/>
      <c r="B385" s="573"/>
      <c r="C385" s="573"/>
      <c r="D385" s="573"/>
      <c r="E385" s="573"/>
      <c r="F385" s="573"/>
      <c r="G385" s="573"/>
      <c r="H385" s="573"/>
    </row>
    <row r="386" spans="1:8" ht="15">
      <c r="A386" s="573"/>
      <c r="B386" s="573"/>
      <c r="C386" s="573"/>
      <c r="D386" s="573"/>
      <c r="E386" s="573"/>
      <c r="F386" s="573"/>
      <c r="G386" s="573"/>
      <c r="H386" s="573"/>
    </row>
    <row r="387" spans="1:8" ht="15">
      <c r="A387" s="573"/>
      <c r="B387" s="573"/>
      <c r="C387" s="573"/>
      <c r="D387" s="573"/>
      <c r="E387" s="573"/>
      <c r="F387" s="573"/>
      <c r="G387" s="573"/>
      <c r="H387" s="573"/>
    </row>
    <row r="388" spans="1:8" ht="15">
      <c r="A388" s="573"/>
      <c r="B388" s="573"/>
      <c r="C388" s="573"/>
      <c r="D388" s="573"/>
      <c r="E388" s="573"/>
      <c r="F388" s="573"/>
      <c r="G388" s="573"/>
      <c r="H388" s="573"/>
    </row>
    <row r="389" spans="1:8" ht="15">
      <c r="A389" s="573"/>
      <c r="B389" s="573"/>
      <c r="C389" s="573"/>
      <c r="D389" s="573"/>
      <c r="E389" s="573"/>
      <c r="F389" s="573"/>
      <c r="G389" s="573"/>
      <c r="H389" s="573"/>
    </row>
    <row r="390" spans="1:8" ht="15">
      <c r="A390" s="573"/>
      <c r="B390" s="573"/>
      <c r="C390" s="573"/>
      <c r="D390" s="573"/>
      <c r="E390" s="573"/>
      <c r="F390" s="573"/>
      <c r="G390" s="573"/>
      <c r="H390" s="573"/>
    </row>
    <row r="391" spans="1:8" ht="15">
      <c r="A391" s="573"/>
      <c r="B391" s="573"/>
      <c r="C391" s="573"/>
      <c r="D391" s="573"/>
      <c r="E391" s="573"/>
      <c r="F391" s="573"/>
      <c r="G391" s="573"/>
      <c r="H391" s="573"/>
    </row>
    <row r="392" spans="1:8" ht="15">
      <c r="A392" s="573"/>
      <c r="B392" s="573"/>
      <c r="C392" s="573"/>
      <c r="D392" s="573"/>
      <c r="E392" s="573"/>
      <c r="F392" s="573"/>
      <c r="G392" s="573"/>
      <c r="H392" s="573"/>
    </row>
    <row r="393" spans="1:8" ht="15">
      <c r="A393" s="573"/>
      <c r="B393" s="573"/>
      <c r="C393" s="573"/>
      <c r="D393" s="573"/>
      <c r="E393" s="573"/>
      <c r="F393" s="573"/>
      <c r="G393" s="573"/>
      <c r="H393" s="573"/>
    </row>
    <row r="394" spans="1:8" ht="15">
      <c r="A394" s="573"/>
      <c r="B394" s="573"/>
      <c r="C394" s="573"/>
      <c r="D394" s="573"/>
      <c r="E394" s="573"/>
      <c r="F394" s="573"/>
      <c r="G394" s="573"/>
      <c r="H394" s="573"/>
    </row>
    <row r="395" spans="1:8" ht="15">
      <c r="A395" s="573"/>
      <c r="B395" s="573"/>
      <c r="C395" s="573"/>
      <c r="D395" s="573"/>
      <c r="E395" s="573"/>
      <c r="F395" s="573"/>
      <c r="G395" s="573"/>
      <c r="H395" s="573"/>
    </row>
    <row r="396" spans="1:8" ht="15">
      <c r="A396" s="573"/>
      <c r="B396" s="573"/>
      <c r="C396" s="573"/>
      <c r="D396" s="573"/>
      <c r="E396" s="573"/>
      <c r="F396" s="573"/>
      <c r="G396" s="573"/>
      <c r="H396" s="573"/>
    </row>
    <row r="397" spans="1:8" ht="15">
      <c r="A397" s="573"/>
      <c r="B397" s="573"/>
      <c r="C397" s="573"/>
      <c r="D397" s="573"/>
      <c r="E397" s="573"/>
      <c r="F397" s="573"/>
      <c r="G397" s="573"/>
      <c r="H397" s="573"/>
    </row>
    <row r="398" spans="1:8" ht="15">
      <c r="A398" s="573"/>
      <c r="B398" s="573"/>
      <c r="C398" s="573"/>
      <c r="D398" s="573"/>
      <c r="E398" s="573"/>
      <c r="F398" s="573"/>
      <c r="G398" s="573"/>
      <c r="H398" s="573"/>
    </row>
    <row r="399" spans="1:8" ht="15">
      <c r="A399" s="573"/>
      <c r="B399" s="573"/>
      <c r="C399" s="573"/>
      <c r="D399" s="573"/>
      <c r="E399" s="573"/>
      <c r="F399" s="573"/>
      <c r="G399" s="573"/>
      <c r="H399" s="573"/>
    </row>
    <row r="400" spans="1:8" ht="15">
      <c r="A400" s="573"/>
      <c r="B400" s="573"/>
      <c r="C400" s="573"/>
      <c r="D400" s="573"/>
      <c r="E400" s="573"/>
      <c r="F400" s="573"/>
      <c r="G400" s="573"/>
      <c r="H400" s="573"/>
    </row>
    <row r="401" spans="1:8" ht="15">
      <c r="A401" s="573"/>
      <c r="B401" s="573"/>
      <c r="C401" s="573"/>
      <c r="D401" s="573"/>
      <c r="E401" s="573"/>
      <c r="F401" s="573"/>
      <c r="G401" s="573"/>
      <c r="H401" s="573"/>
    </row>
    <row r="402" spans="1:8" ht="15">
      <c r="A402" s="573"/>
      <c r="B402" s="573"/>
      <c r="C402" s="573"/>
      <c r="D402" s="573"/>
      <c r="E402" s="573"/>
      <c r="F402" s="573"/>
      <c r="G402" s="573"/>
      <c r="H402" s="573"/>
    </row>
    <row r="403" spans="1:8" ht="15">
      <c r="A403" s="573"/>
      <c r="B403" s="573"/>
      <c r="C403" s="573"/>
      <c r="D403" s="573"/>
      <c r="E403" s="573"/>
      <c r="F403" s="573"/>
      <c r="G403" s="573"/>
      <c r="H403" s="573"/>
    </row>
    <row r="404" spans="1:8" ht="15">
      <c r="A404" s="573"/>
      <c r="B404" s="573"/>
      <c r="C404" s="573"/>
      <c r="D404" s="573"/>
      <c r="E404" s="573"/>
      <c r="F404" s="573"/>
      <c r="G404" s="573"/>
      <c r="H404" s="573"/>
    </row>
    <row r="405" spans="1:8" ht="15">
      <c r="A405" s="573"/>
      <c r="B405" s="573"/>
      <c r="C405" s="573"/>
      <c r="D405" s="573"/>
      <c r="E405" s="573"/>
      <c r="F405" s="573"/>
      <c r="G405" s="573"/>
      <c r="H405" s="573"/>
    </row>
    <row r="406" spans="1:8" ht="15">
      <c r="A406" s="573"/>
      <c r="B406" s="573"/>
      <c r="C406" s="573"/>
      <c r="D406" s="573"/>
      <c r="E406" s="573"/>
      <c r="F406" s="573"/>
      <c r="G406" s="573"/>
      <c r="H406" s="573"/>
    </row>
    <row r="407" spans="1:8" ht="15">
      <c r="A407" s="573"/>
      <c r="B407" s="573"/>
      <c r="C407" s="573"/>
      <c r="D407" s="573"/>
      <c r="E407" s="573"/>
      <c r="F407" s="573"/>
      <c r="G407" s="573"/>
      <c r="H407" s="573"/>
    </row>
    <row r="408" spans="1:8" ht="15">
      <c r="A408" s="573"/>
      <c r="B408" s="573"/>
      <c r="C408" s="573"/>
      <c r="D408" s="573"/>
      <c r="E408" s="573"/>
      <c r="F408" s="573"/>
      <c r="G408" s="573"/>
      <c r="H408" s="573"/>
    </row>
    <row r="409" spans="1:8" ht="15">
      <c r="A409" s="573"/>
      <c r="B409" s="573"/>
      <c r="C409" s="573"/>
      <c r="D409" s="573"/>
      <c r="E409" s="573"/>
      <c r="F409" s="573"/>
      <c r="G409" s="573"/>
      <c r="H409" s="573"/>
    </row>
    <row r="410" spans="1:8" ht="15">
      <c r="A410" s="573"/>
      <c r="B410" s="573"/>
      <c r="C410" s="573"/>
      <c r="D410" s="573"/>
      <c r="E410" s="573"/>
      <c r="F410" s="573"/>
      <c r="G410" s="573"/>
      <c r="H410" s="573"/>
    </row>
    <row r="411" spans="1:8" ht="15">
      <c r="A411" s="573"/>
      <c r="B411" s="573"/>
      <c r="C411" s="573"/>
      <c r="D411" s="573"/>
      <c r="E411" s="573"/>
      <c r="F411" s="573"/>
      <c r="G411" s="573"/>
      <c r="H411" s="573"/>
    </row>
    <row r="412" spans="1:8" ht="15">
      <c r="A412" s="573"/>
      <c r="B412" s="573"/>
      <c r="C412" s="573"/>
      <c r="D412" s="573"/>
      <c r="E412" s="573"/>
      <c r="F412" s="573"/>
      <c r="G412" s="573"/>
      <c r="H412" s="573"/>
    </row>
    <row r="413" spans="1:8" ht="15">
      <c r="A413" s="573"/>
      <c r="B413" s="573"/>
      <c r="C413" s="573"/>
      <c r="D413" s="573"/>
      <c r="E413" s="573"/>
      <c r="F413" s="573"/>
      <c r="G413" s="573"/>
      <c r="H413" s="573"/>
    </row>
    <row r="414" spans="1:8" ht="15">
      <c r="A414" s="573"/>
      <c r="B414" s="573"/>
      <c r="C414" s="573"/>
      <c r="D414" s="573"/>
      <c r="E414" s="573"/>
      <c r="F414" s="573"/>
      <c r="G414" s="573"/>
      <c r="H414" s="573"/>
    </row>
    <row r="415" spans="1:8" ht="15">
      <c r="A415" s="573"/>
      <c r="B415" s="573"/>
      <c r="C415" s="573"/>
      <c r="D415" s="573"/>
      <c r="E415" s="573"/>
      <c r="F415" s="573"/>
      <c r="G415" s="573"/>
      <c r="H415" s="573"/>
    </row>
    <row r="416" spans="1:8" ht="15">
      <c r="A416" s="573"/>
      <c r="B416" s="573"/>
      <c r="C416" s="573"/>
      <c r="D416" s="573"/>
      <c r="E416" s="573"/>
      <c r="F416" s="573"/>
      <c r="G416" s="573"/>
      <c r="H416" s="573"/>
    </row>
    <row r="417" spans="1:8" ht="15">
      <c r="A417" s="573"/>
      <c r="B417" s="573"/>
      <c r="C417" s="573"/>
      <c r="D417" s="573"/>
      <c r="E417" s="573"/>
      <c r="F417" s="573"/>
      <c r="G417" s="573"/>
      <c r="H417" s="573"/>
    </row>
    <row r="418" spans="1:8" ht="15">
      <c r="A418" s="573"/>
      <c r="B418" s="573"/>
      <c r="C418" s="573"/>
      <c r="D418" s="573"/>
      <c r="E418" s="573"/>
      <c r="F418" s="573"/>
      <c r="G418" s="573"/>
      <c r="H418" s="573"/>
    </row>
    <row r="419" spans="1:8" ht="15">
      <c r="A419" s="573"/>
      <c r="B419" s="573"/>
      <c r="C419" s="573"/>
      <c r="D419" s="573"/>
      <c r="E419" s="573"/>
      <c r="F419" s="573"/>
      <c r="G419" s="573"/>
      <c r="H419" s="573"/>
    </row>
    <row r="420" spans="1:8" ht="15">
      <c r="A420" s="573"/>
      <c r="B420" s="573"/>
      <c r="C420" s="573"/>
      <c r="D420" s="573"/>
      <c r="E420" s="573"/>
      <c r="F420" s="573"/>
      <c r="G420" s="573"/>
      <c r="H420" s="573"/>
    </row>
    <row r="421" spans="1:8" ht="15">
      <c r="A421" s="573"/>
      <c r="B421" s="573"/>
      <c r="C421" s="573"/>
      <c r="D421" s="573"/>
      <c r="E421" s="573"/>
      <c r="F421" s="573"/>
      <c r="G421" s="573"/>
      <c r="H421" s="573"/>
    </row>
    <row r="422" spans="1:8" ht="15">
      <c r="A422" s="573"/>
      <c r="B422" s="573"/>
      <c r="C422" s="573"/>
      <c r="D422" s="573"/>
      <c r="E422" s="573"/>
      <c r="F422" s="573"/>
      <c r="G422" s="573"/>
      <c r="H422" s="573"/>
    </row>
    <row r="423" spans="1:8" ht="15">
      <c r="A423" s="573"/>
      <c r="B423" s="573"/>
      <c r="C423" s="573"/>
      <c r="D423" s="573"/>
      <c r="E423" s="573"/>
      <c r="F423" s="573"/>
      <c r="G423" s="573"/>
      <c r="H423" s="573"/>
    </row>
    <row r="424" spans="1:8" ht="15">
      <c r="A424" s="573"/>
      <c r="B424" s="573"/>
      <c r="C424" s="573"/>
      <c r="D424" s="573"/>
      <c r="E424" s="573"/>
      <c r="F424" s="573"/>
      <c r="G424" s="573"/>
      <c r="H424" s="573"/>
    </row>
    <row r="425" spans="1:8" ht="15">
      <c r="A425" s="573"/>
      <c r="B425" s="573"/>
      <c r="C425" s="573"/>
      <c r="D425" s="573"/>
      <c r="E425" s="573"/>
      <c r="F425" s="573"/>
      <c r="G425" s="573"/>
      <c r="H425" s="573"/>
    </row>
    <row r="426" spans="1:8" ht="15">
      <c r="A426" s="573"/>
      <c r="B426" s="573"/>
      <c r="C426" s="573"/>
      <c r="D426" s="573"/>
      <c r="E426" s="573"/>
      <c r="F426" s="573"/>
      <c r="G426" s="573"/>
      <c r="H426" s="573"/>
    </row>
    <row r="427" spans="1:8" ht="15">
      <c r="A427" s="573"/>
      <c r="B427" s="573"/>
      <c r="C427" s="573"/>
      <c r="D427" s="573"/>
      <c r="E427" s="573"/>
      <c r="F427" s="573"/>
      <c r="G427" s="573"/>
      <c r="H427" s="573"/>
    </row>
    <row r="428" spans="1:8" ht="15">
      <c r="A428" s="573"/>
      <c r="B428" s="573"/>
      <c r="C428" s="573"/>
      <c r="D428" s="573"/>
      <c r="E428" s="573"/>
      <c r="F428" s="573"/>
      <c r="G428" s="573"/>
      <c r="H428" s="573"/>
    </row>
    <row r="429" spans="1:8" ht="15">
      <c r="A429" s="573"/>
      <c r="B429" s="573"/>
      <c r="C429" s="573"/>
      <c r="D429" s="573"/>
      <c r="E429" s="573"/>
      <c r="F429" s="573"/>
      <c r="G429" s="573"/>
      <c r="H429" s="573"/>
    </row>
    <row r="430" spans="1:8" ht="15">
      <c r="A430" s="573"/>
      <c r="B430" s="573"/>
      <c r="C430" s="573"/>
      <c r="D430" s="573"/>
      <c r="E430" s="573"/>
      <c r="F430" s="573"/>
      <c r="G430" s="573"/>
      <c r="H430" s="573"/>
    </row>
    <row r="431" spans="1:8" ht="15">
      <c r="A431" s="573"/>
      <c r="B431" s="573"/>
      <c r="C431" s="573"/>
      <c r="D431" s="573"/>
      <c r="E431" s="573"/>
      <c r="F431" s="573"/>
      <c r="G431" s="573"/>
      <c r="H431" s="573"/>
    </row>
    <row r="432" spans="1:8" ht="15">
      <c r="A432" s="573"/>
      <c r="B432" s="573"/>
      <c r="C432" s="573"/>
      <c r="D432" s="573"/>
      <c r="E432" s="573"/>
      <c r="F432" s="573"/>
      <c r="G432" s="573"/>
      <c r="H432" s="573"/>
    </row>
    <row r="433" spans="1:8" ht="15">
      <c r="A433" s="573"/>
      <c r="B433" s="573"/>
      <c r="C433" s="573"/>
      <c r="D433" s="573"/>
      <c r="E433" s="573"/>
      <c r="F433" s="573"/>
      <c r="G433" s="573"/>
      <c r="H433" s="573"/>
    </row>
    <row r="434" spans="1:8" ht="15">
      <c r="A434" s="573"/>
      <c r="B434" s="573"/>
      <c r="C434" s="573"/>
      <c r="D434" s="573"/>
      <c r="E434" s="573"/>
      <c r="F434" s="573"/>
      <c r="G434" s="573"/>
      <c r="H434" s="573"/>
    </row>
    <row r="435" spans="1:8" ht="15">
      <c r="A435" s="573"/>
      <c r="B435" s="573"/>
      <c r="C435" s="573"/>
      <c r="D435" s="573"/>
      <c r="E435" s="573"/>
      <c r="F435" s="573"/>
      <c r="G435" s="573"/>
      <c r="H435" s="573"/>
    </row>
    <row r="436" spans="1:8" ht="15">
      <c r="A436" s="573"/>
      <c r="B436" s="573"/>
      <c r="C436" s="573"/>
      <c r="D436" s="573"/>
      <c r="E436" s="573"/>
      <c r="F436" s="573"/>
      <c r="G436" s="573"/>
      <c r="H436" s="573"/>
    </row>
    <row r="437" spans="1:8" ht="15">
      <c r="A437" s="573"/>
      <c r="B437" s="573"/>
      <c r="C437" s="573"/>
      <c r="D437" s="573"/>
      <c r="E437" s="573"/>
      <c r="F437" s="573"/>
      <c r="G437" s="573"/>
      <c r="H437" s="573"/>
    </row>
    <row r="438" spans="1:8" ht="15">
      <c r="A438" s="573"/>
      <c r="B438" s="573"/>
      <c r="C438" s="573"/>
      <c r="D438" s="573"/>
      <c r="E438" s="573"/>
      <c r="F438" s="573"/>
      <c r="G438" s="573"/>
      <c r="H438" s="573"/>
    </row>
    <row r="439" spans="1:8" ht="15">
      <c r="A439" s="573"/>
      <c r="B439" s="573"/>
      <c r="C439" s="573"/>
      <c r="D439" s="573"/>
      <c r="E439" s="573"/>
      <c r="F439" s="573"/>
      <c r="G439" s="573"/>
      <c r="H439" s="573"/>
    </row>
    <row r="440" spans="1:8" ht="15">
      <c r="A440" s="573"/>
      <c r="B440" s="573"/>
      <c r="C440" s="573"/>
      <c r="D440" s="573"/>
      <c r="E440" s="573"/>
      <c r="F440" s="573"/>
      <c r="G440" s="573"/>
      <c r="H440" s="573"/>
    </row>
    <row r="441" spans="1:8" ht="15">
      <c r="A441" s="573"/>
      <c r="B441" s="573"/>
      <c r="C441" s="573"/>
      <c r="D441" s="573"/>
      <c r="E441" s="573"/>
      <c r="F441" s="573"/>
      <c r="G441" s="573"/>
      <c r="H441" s="573"/>
    </row>
    <row r="442" spans="1:8" ht="15">
      <c r="A442" s="573"/>
      <c r="B442" s="573"/>
      <c r="C442" s="573"/>
      <c r="D442" s="573"/>
      <c r="E442" s="573"/>
      <c r="F442" s="573"/>
      <c r="G442" s="573"/>
      <c r="H442" s="573"/>
    </row>
    <row r="443" spans="1:8" ht="15">
      <c r="A443" s="573"/>
      <c r="B443" s="573"/>
      <c r="C443" s="573"/>
      <c r="D443" s="573"/>
      <c r="E443" s="573"/>
      <c r="F443" s="573"/>
      <c r="G443" s="573"/>
      <c r="H443" s="573"/>
    </row>
    <row r="444" spans="1:8" ht="15">
      <c r="A444" s="573"/>
      <c r="B444" s="573"/>
      <c r="C444" s="573"/>
      <c r="D444" s="573"/>
      <c r="E444" s="573"/>
      <c r="F444" s="573"/>
      <c r="G444" s="573"/>
      <c r="H444" s="573"/>
    </row>
    <row r="445" spans="1:8" ht="15">
      <c r="A445" s="573"/>
      <c r="B445" s="573"/>
      <c r="C445" s="573"/>
      <c r="D445" s="573"/>
      <c r="E445" s="573"/>
      <c r="F445" s="573"/>
      <c r="G445" s="573"/>
      <c r="H445" s="573"/>
    </row>
    <row r="446" spans="1:8" ht="15">
      <c r="A446" s="573"/>
      <c r="B446" s="573"/>
      <c r="C446" s="573"/>
      <c r="D446" s="573"/>
      <c r="E446" s="573"/>
      <c r="F446" s="573"/>
      <c r="G446" s="573"/>
      <c r="H446" s="573"/>
    </row>
    <row r="447" spans="1:8" ht="15">
      <c r="A447" s="573"/>
      <c r="B447" s="573"/>
      <c r="C447" s="573"/>
      <c r="D447" s="573"/>
      <c r="E447" s="573"/>
      <c r="F447" s="573"/>
      <c r="G447" s="573"/>
      <c r="H447" s="573"/>
    </row>
    <row r="448" spans="1:8" ht="15">
      <c r="A448" s="573"/>
      <c r="B448" s="573"/>
      <c r="C448" s="573"/>
      <c r="D448" s="573"/>
      <c r="E448" s="573"/>
      <c r="F448" s="573"/>
      <c r="G448" s="573"/>
      <c r="H448" s="573"/>
    </row>
    <row r="449" spans="1:8" ht="15">
      <c r="A449" s="573"/>
      <c r="B449" s="573"/>
      <c r="C449" s="573"/>
      <c r="D449" s="573"/>
      <c r="E449" s="573"/>
      <c r="F449" s="573"/>
      <c r="G449" s="573"/>
      <c r="H449" s="573"/>
    </row>
    <row r="450" spans="1:8" ht="15">
      <c r="A450" s="573"/>
      <c r="B450" s="573"/>
      <c r="C450" s="573"/>
      <c r="D450" s="573"/>
      <c r="E450" s="573"/>
      <c r="F450" s="573"/>
      <c r="G450" s="573"/>
      <c r="H450" s="573"/>
    </row>
    <row r="451" spans="1:8" ht="15">
      <c r="A451" s="573"/>
      <c r="B451" s="573"/>
      <c r="C451" s="573"/>
      <c r="D451" s="573"/>
      <c r="E451" s="573"/>
      <c r="F451" s="573"/>
      <c r="G451" s="573"/>
      <c r="H451" s="573"/>
    </row>
    <row r="452" spans="1:8" ht="15">
      <c r="A452" s="573"/>
      <c r="B452" s="573"/>
      <c r="C452" s="573"/>
      <c r="D452" s="573"/>
      <c r="E452" s="573"/>
      <c r="F452" s="573"/>
      <c r="G452" s="573"/>
      <c r="H452" s="573"/>
    </row>
    <row r="453" spans="1:8" ht="15">
      <c r="A453" s="573"/>
      <c r="B453" s="573"/>
      <c r="C453" s="573"/>
      <c r="D453" s="573"/>
      <c r="E453" s="573"/>
      <c r="F453" s="573"/>
      <c r="G453" s="573"/>
      <c r="H453" s="573"/>
    </row>
    <row r="454" spans="1:8" ht="15">
      <c r="A454" s="573"/>
      <c r="B454" s="573"/>
      <c r="C454" s="573"/>
      <c r="D454" s="573"/>
      <c r="E454" s="573"/>
      <c r="F454" s="573"/>
      <c r="G454" s="573"/>
      <c r="H454" s="573"/>
    </row>
    <row r="455" spans="1:8" ht="15">
      <c r="A455" s="573"/>
      <c r="B455" s="573"/>
      <c r="C455" s="573"/>
      <c r="D455" s="573"/>
      <c r="E455" s="573"/>
      <c r="F455" s="573"/>
      <c r="G455" s="573"/>
      <c r="H455" s="573"/>
    </row>
    <row r="456" spans="1:8" ht="15">
      <c r="A456" s="573"/>
      <c r="B456" s="573"/>
      <c r="C456" s="573"/>
      <c r="D456" s="573"/>
      <c r="E456" s="573"/>
      <c r="F456" s="573"/>
      <c r="G456" s="573"/>
      <c r="H456" s="573"/>
    </row>
    <row r="457" spans="1:8" ht="15">
      <c r="A457" s="573"/>
      <c r="B457" s="573"/>
      <c r="C457" s="573"/>
      <c r="D457" s="573"/>
      <c r="E457" s="573"/>
      <c r="F457" s="573"/>
      <c r="G457" s="573"/>
      <c r="H457" s="573"/>
    </row>
    <row r="458" spans="1:8" ht="15">
      <c r="A458" s="573"/>
      <c r="B458" s="573"/>
      <c r="C458" s="573"/>
      <c r="D458" s="573"/>
      <c r="E458" s="573"/>
      <c r="F458" s="573"/>
      <c r="G458" s="573"/>
      <c r="H458" s="573"/>
    </row>
    <row r="459" spans="1:8" ht="15">
      <c r="A459" s="573"/>
      <c r="B459" s="573"/>
      <c r="C459" s="573"/>
      <c r="D459" s="573"/>
      <c r="E459" s="573"/>
      <c r="F459" s="573"/>
      <c r="G459" s="573"/>
      <c r="H459" s="573"/>
    </row>
    <row r="460" spans="1:8" ht="15">
      <c r="A460" s="573"/>
      <c r="B460" s="573"/>
      <c r="C460" s="573"/>
      <c r="D460" s="573"/>
      <c r="E460" s="573"/>
      <c r="F460" s="573"/>
      <c r="G460" s="573"/>
      <c r="H460" s="573"/>
    </row>
    <row r="461" spans="1:8" ht="15">
      <c r="A461" s="573"/>
      <c r="B461" s="573"/>
      <c r="C461" s="573"/>
      <c r="D461" s="573"/>
      <c r="E461" s="573"/>
      <c r="F461" s="573"/>
      <c r="G461" s="573"/>
      <c r="H461" s="573"/>
    </row>
    <row r="462" spans="1:8" ht="15">
      <c r="A462" s="573"/>
      <c r="B462" s="573"/>
      <c r="C462" s="573"/>
      <c r="D462" s="573"/>
      <c r="E462" s="573"/>
      <c r="F462" s="573"/>
      <c r="G462" s="573"/>
      <c r="H462" s="573"/>
    </row>
    <row r="463" spans="1:8" ht="15">
      <c r="A463" s="573"/>
      <c r="B463" s="573"/>
      <c r="C463" s="573"/>
      <c r="D463" s="573"/>
      <c r="E463" s="573"/>
      <c r="F463" s="573"/>
      <c r="G463" s="573"/>
      <c r="H463" s="573"/>
    </row>
    <row r="464" spans="1:8" ht="15">
      <c r="A464" s="573"/>
      <c r="B464" s="573"/>
      <c r="C464" s="573"/>
      <c r="D464" s="573"/>
      <c r="E464" s="573"/>
      <c r="F464" s="573"/>
      <c r="G464" s="573"/>
      <c r="H464" s="573"/>
    </row>
    <row r="465" spans="1:8" ht="15">
      <c r="A465" s="573"/>
      <c r="B465" s="573"/>
      <c r="C465" s="573"/>
      <c r="D465" s="573"/>
      <c r="E465" s="573"/>
      <c r="F465" s="573"/>
      <c r="G465" s="573"/>
      <c r="H465" s="573"/>
    </row>
    <row r="466" spans="1:8" ht="15">
      <c r="A466" s="573"/>
      <c r="B466" s="573"/>
      <c r="C466" s="573"/>
      <c r="D466" s="573"/>
      <c r="E466" s="573"/>
      <c r="F466" s="573"/>
      <c r="G466" s="573"/>
      <c r="H466" s="573"/>
    </row>
    <row r="467" spans="1:8" ht="15">
      <c r="A467" s="573"/>
      <c r="B467" s="573"/>
      <c r="C467" s="573"/>
      <c r="D467" s="573"/>
      <c r="E467" s="573"/>
      <c r="F467" s="573"/>
      <c r="G467" s="573"/>
      <c r="H467" s="573"/>
    </row>
    <row r="468" spans="1:8" ht="15">
      <c r="A468" s="573"/>
      <c r="B468" s="573"/>
      <c r="C468" s="573"/>
      <c r="D468" s="573"/>
      <c r="E468" s="573"/>
      <c r="F468" s="573"/>
      <c r="G468" s="573"/>
      <c r="H468" s="573"/>
    </row>
    <row r="469" spans="1:8" ht="15">
      <c r="A469" s="573"/>
      <c r="B469" s="573"/>
      <c r="C469" s="573"/>
      <c r="D469" s="573"/>
      <c r="E469" s="573"/>
      <c r="F469" s="573"/>
      <c r="G469" s="573"/>
      <c r="H469" s="573"/>
    </row>
    <row r="470" spans="1:8" ht="15">
      <c r="A470" s="573"/>
      <c r="B470" s="573"/>
      <c r="C470" s="573"/>
      <c r="D470" s="573"/>
      <c r="E470" s="573"/>
      <c r="F470" s="573"/>
      <c r="G470" s="573"/>
      <c r="H470" s="573"/>
    </row>
    <row r="471" spans="1:8" ht="15">
      <c r="A471" s="573"/>
      <c r="B471" s="573"/>
      <c r="C471" s="573"/>
      <c r="D471" s="573"/>
      <c r="E471" s="573"/>
      <c r="F471" s="573"/>
      <c r="G471" s="573"/>
      <c r="H471" s="573"/>
    </row>
    <row r="472" spans="1:8" ht="15">
      <c r="A472" s="573"/>
      <c r="B472" s="573"/>
      <c r="C472" s="573"/>
      <c r="D472" s="573"/>
      <c r="E472" s="573"/>
      <c r="F472" s="573"/>
      <c r="G472" s="573"/>
      <c r="H472" s="573"/>
    </row>
    <row r="473" spans="1:8" ht="15">
      <c r="A473" s="573"/>
      <c r="B473" s="573"/>
      <c r="C473" s="573"/>
      <c r="D473" s="573"/>
      <c r="E473" s="573"/>
      <c r="F473" s="573"/>
      <c r="G473" s="573"/>
      <c r="H473" s="573"/>
    </row>
    <row r="474" spans="1:8" ht="15">
      <c r="A474" s="573"/>
      <c r="B474" s="573"/>
      <c r="C474" s="573"/>
      <c r="D474" s="573"/>
      <c r="E474" s="573"/>
      <c r="F474" s="573"/>
      <c r="G474" s="573"/>
      <c r="H474" s="573"/>
    </row>
    <row r="475" spans="1:8" ht="15">
      <c r="A475" s="573"/>
      <c r="B475" s="573"/>
      <c r="C475" s="573"/>
      <c r="D475" s="573"/>
      <c r="E475" s="573"/>
      <c r="F475" s="573"/>
      <c r="G475" s="573"/>
      <c r="H475" s="573"/>
    </row>
    <row r="476" spans="1:8" ht="15">
      <c r="A476" s="573"/>
      <c r="B476" s="573"/>
      <c r="C476" s="573"/>
      <c r="D476" s="573"/>
      <c r="E476" s="573"/>
      <c r="F476" s="573"/>
      <c r="G476" s="573"/>
      <c r="H476" s="573"/>
    </row>
    <row r="477" spans="1:8" ht="15">
      <c r="A477" s="573"/>
      <c r="B477" s="573"/>
      <c r="C477" s="573"/>
      <c r="D477" s="573"/>
      <c r="E477" s="573"/>
      <c r="F477" s="573"/>
      <c r="G477" s="573"/>
      <c r="H477" s="573"/>
    </row>
    <row r="478" spans="1:8" ht="15">
      <c r="A478" s="573"/>
      <c r="B478" s="573"/>
      <c r="C478" s="573"/>
      <c r="D478" s="573"/>
      <c r="E478" s="573"/>
      <c r="F478" s="573"/>
      <c r="G478" s="573"/>
      <c r="H478" s="573"/>
    </row>
    <row r="479" spans="1:8" ht="15">
      <c r="A479" s="573"/>
      <c r="B479" s="573"/>
      <c r="C479" s="573"/>
      <c r="D479" s="573"/>
      <c r="E479" s="573"/>
      <c r="F479" s="573"/>
      <c r="G479" s="573"/>
      <c r="H479" s="573"/>
    </row>
    <row r="480" spans="1:8" ht="15">
      <c r="A480" s="573"/>
      <c r="B480" s="573"/>
      <c r="C480" s="573"/>
      <c r="D480" s="573"/>
      <c r="E480" s="573"/>
      <c r="F480" s="573"/>
      <c r="G480" s="573"/>
      <c r="H480" s="573"/>
    </row>
    <row r="481" spans="1:8" ht="15">
      <c r="A481" s="573"/>
      <c r="B481" s="573"/>
      <c r="C481" s="573"/>
      <c r="D481" s="573"/>
      <c r="E481" s="573"/>
      <c r="F481" s="573"/>
      <c r="G481" s="573"/>
      <c r="H481" s="573"/>
    </row>
    <row r="482" spans="1:8" ht="15">
      <c r="A482" s="573"/>
      <c r="B482" s="573"/>
      <c r="C482" s="573"/>
      <c r="D482" s="573"/>
      <c r="E482" s="573"/>
      <c r="F482" s="573"/>
      <c r="G482" s="573"/>
      <c r="H482" s="573"/>
    </row>
    <row r="483" spans="1:8" ht="15">
      <c r="A483" s="573"/>
      <c r="B483" s="573"/>
      <c r="C483" s="573"/>
      <c r="D483" s="573"/>
      <c r="E483" s="573"/>
      <c r="F483" s="573"/>
      <c r="G483" s="573"/>
      <c r="H483" s="573"/>
    </row>
    <row r="484" spans="1:8" ht="15">
      <c r="A484" s="573"/>
      <c r="B484" s="573"/>
      <c r="C484" s="573"/>
      <c r="D484" s="573"/>
      <c r="E484" s="573"/>
      <c r="F484" s="573"/>
      <c r="G484" s="573"/>
      <c r="H484" s="573"/>
    </row>
    <row r="485" spans="1:8" ht="15">
      <c r="A485" s="573"/>
      <c r="B485" s="573"/>
      <c r="C485" s="573"/>
      <c r="D485" s="573"/>
      <c r="E485" s="573"/>
      <c r="F485" s="573"/>
      <c r="G485" s="573"/>
      <c r="H485" s="573"/>
    </row>
    <row r="486" spans="1:8" ht="15">
      <c r="A486" s="573"/>
      <c r="B486" s="573"/>
      <c r="C486" s="573"/>
      <c r="D486" s="573"/>
      <c r="E486" s="573"/>
      <c r="F486" s="573"/>
      <c r="G486" s="573"/>
      <c r="H486" s="573"/>
    </row>
    <row r="487" spans="1:8" ht="15">
      <c r="A487" s="573"/>
      <c r="B487" s="573"/>
      <c r="C487" s="573"/>
      <c r="D487" s="573"/>
      <c r="E487" s="573"/>
      <c r="F487" s="573"/>
      <c r="G487" s="573"/>
      <c r="H487" s="573"/>
    </row>
    <row r="488" spans="1:8" ht="15">
      <c r="A488" s="573"/>
      <c r="B488" s="573"/>
      <c r="C488" s="573"/>
      <c r="D488" s="573"/>
      <c r="E488" s="573"/>
      <c r="F488" s="573"/>
      <c r="G488" s="573"/>
      <c r="H488" s="573"/>
    </row>
    <row r="489" spans="1:8" ht="15">
      <c r="A489" s="573"/>
      <c r="B489" s="573"/>
      <c r="C489" s="573"/>
      <c r="D489" s="573"/>
      <c r="E489" s="573"/>
      <c r="F489" s="573"/>
      <c r="G489" s="573"/>
      <c r="H489" s="573"/>
    </row>
    <row r="490" spans="1:8" ht="15">
      <c r="A490" s="573"/>
      <c r="B490" s="573"/>
      <c r="C490" s="573"/>
      <c r="D490" s="573"/>
      <c r="E490" s="573"/>
      <c r="F490" s="573"/>
      <c r="G490" s="573"/>
      <c r="H490" s="573"/>
    </row>
    <row r="491" spans="1:8" ht="15">
      <c r="A491" s="573"/>
      <c r="B491" s="573"/>
      <c r="C491" s="573"/>
      <c r="D491" s="573"/>
      <c r="E491" s="573"/>
      <c r="F491" s="573"/>
      <c r="G491" s="573"/>
      <c r="H491" s="573"/>
    </row>
    <row r="492" spans="1:8" ht="15">
      <c r="A492" s="573"/>
      <c r="B492" s="573"/>
      <c r="C492" s="573"/>
      <c r="D492" s="573"/>
      <c r="E492" s="573"/>
      <c r="F492" s="573"/>
      <c r="G492" s="573"/>
      <c r="H492" s="573"/>
    </row>
    <row r="493" spans="1:8" ht="15">
      <c r="A493" s="573"/>
      <c r="B493" s="573"/>
      <c r="C493" s="573"/>
      <c r="D493" s="573"/>
      <c r="E493" s="573"/>
      <c r="F493" s="573"/>
      <c r="G493" s="573"/>
      <c r="H493" s="573"/>
    </row>
    <row r="494" spans="1:8" ht="15">
      <c r="A494" s="573"/>
      <c r="B494" s="573"/>
      <c r="C494" s="573"/>
      <c r="D494" s="573"/>
      <c r="E494" s="573"/>
      <c r="F494" s="573"/>
      <c r="G494" s="573"/>
      <c r="H494" s="573"/>
    </row>
    <row r="495" spans="1:8" ht="15">
      <c r="A495" s="573"/>
      <c r="B495" s="573"/>
      <c r="C495" s="573"/>
      <c r="D495" s="573"/>
      <c r="E495" s="573"/>
      <c r="F495" s="573"/>
      <c r="G495" s="573"/>
      <c r="H495" s="573"/>
    </row>
    <row r="496" spans="1:8" ht="15">
      <c r="A496" s="573"/>
      <c r="B496" s="573"/>
      <c r="C496" s="573"/>
      <c r="D496" s="573"/>
      <c r="E496" s="573"/>
      <c r="F496" s="573"/>
      <c r="G496" s="573"/>
      <c r="H496" s="573"/>
    </row>
    <row r="497" spans="1:8" ht="15">
      <c r="A497" s="573"/>
      <c r="B497" s="573"/>
      <c r="C497" s="573"/>
      <c r="D497" s="573"/>
      <c r="E497" s="573"/>
      <c r="F497" s="573"/>
      <c r="G497" s="573"/>
      <c r="H497" s="573"/>
    </row>
    <row r="498" spans="1:8" ht="15">
      <c r="A498" s="573"/>
      <c r="B498" s="573"/>
      <c r="C498" s="573"/>
      <c r="D498" s="573"/>
      <c r="E498" s="573"/>
      <c r="F498" s="573"/>
      <c r="G498" s="573"/>
      <c r="H498" s="573"/>
    </row>
    <row r="499" spans="1:8" ht="15">
      <c r="A499" s="573"/>
      <c r="B499" s="573"/>
      <c r="C499" s="573"/>
      <c r="D499" s="573"/>
      <c r="E499" s="573"/>
      <c r="F499" s="573"/>
      <c r="G499" s="573"/>
      <c r="H499" s="573"/>
    </row>
    <row r="500" spans="1:8" ht="15">
      <c r="A500" s="573"/>
      <c r="B500" s="573"/>
      <c r="C500" s="573"/>
      <c r="D500" s="573"/>
      <c r="E500" s="573"/>
      <c r="F500" s="573"/>
      <c r="G500" s="573"/>
      <c r="H500" s="573"/>
    </row>
    <row r="501" spans="1:8" ht="15">
      <c r="A501" s="573"/>
      <c r="B501" s="573"/>
      <c r="C501" s="573"/>
      <c r="D501" s="573"/>
      <c r="E501" s="573"/>
      <c r="F501" s="573"/>
      <c r="G501" s="573"/>
      <c r="H501" s="573"/>
    </row>
    <row r="502" spans="1:8" ht="15">
      <c r="A502" s="573"/>
      <c r="B502" s="573"/>
      <c r="C502" s="573"/>
      <c r="D502" s="573"/>
      <c r="E502" s="573"/>
      <c r="F502" s="573"/>
      <c r="G502" s="573"/>
      <c r="H502" s="573"/>
    </row>
    <row r="503" spans="1:8" ht="15">
      <c r="A503" s="573"/>
      <c r="B503" s="573"/>
      <c r="C503" s="573"/>
      <c r="D503" s="573"/>
      <c r="E503" s="573"/>
      <c r="F503" s="573"/>
      <c r="G503" s="573"/>
      <c r="H503" s="573"/>
    </row>
    <row r="504" spans="1:8" ht="15">
      <c r="A504" s="573"/>
      <c r="B504" s="573"/>
      <c r="C504" s="573"/>
      <c r="D504" s="573"/>
      <c r="E504" s="573"/>
      <c r="F504" s="573"/>
      <c r="G504" s="573"/>
      <c r="H504" s="573"/>
    </row>
    <row r="505" spans="1:8" ht="15">
      <c r="A505" s="573"/>
      <c r="B505" s="573"/>
      <c r="C505" s="573"/>
      <c r="D505" s="573"/>
      <c r="E505" s="573"/>
      <c r="F505" s="573"/>
      <c r="G505" s="573"/>
      <c r="H505" s="573"/>
    </row>
    <row r="506" spans="1:8" ht="15">
      <c r="A506" s="573"/>
      <c r="B506" s="573"/>
      <c r="C506" s="573"/>
      <c r="D506" s="573"/>
      <c r="E506" s="573"/>
      <c r="F506" s="573"/>
      <c r="G506" s="573"/>
      <c r="H506" s="573"/>
    </row>
    <row r="507" spans="1:8" ht="15">
      <c r="A507" s="573"/>
      <c r="B507" s="573"/>
      <c r="C507" s="573"/>
      <c r="D507" s="573"/>
      <c r="E507" s="573"/>
      <c r="F507" s="573"/>
      <c r="G507" s="573"/>
      <c r="H507" s="573"/>
    </row>
    <row r="508" spans="1:8" ht="15">
      <c r="A508" s="573"/>
      <c r="B508" s="573"/>
      <c r="C508" s="573"/>
      <c r="D508" s="573"/>
      <c r="E508" s="573"/>
      <c r="F508" s="573"/>
      <c r="G508" s="573"/>
      <c r="H508" s="573"/>
    </row>
    <row r="509" spans="1:8" ht="15">
      <c r="A509" s="573"/>
      <c r="B509" s="573"/>
      <c r="C509" s="573"/>
      <c r="D509" s="573"/>
      <c r="E509" s="573"/>
      <c r="F509" s="573"/>
      <c r="G509" s="573"/>
      <c r="H509" s="573"/>
    </row>
    <row r="510" spans="1:8" ht="15">
      <c r="A510" s="573"/>
      <c r="B510" s="573"/>
      <c r="C510" s="573"/>
      <c r="D510" s="573"/>
      <c r="E510" s="573"/>
      <c r="F510" s="573"/>
      <c r="G510" s="573"/>
      <c r="H510" s="573"/>
    </row>
    <row r="511" spans="1:8" ht="15">
      <c r="A511" s="573"/>
      <c r="B511" s="573"/>
      <c r="C511" s="573"/>
      <c r="D511" s="573"/>
      <c r="E511" s="573"/>
      <c r="F511" s="573"/>
      <c r="G511" s="573"/>
      <c r="H511" s="573"/>
    </row>
    <row r="512" spans="1:8" ht="15">
      <c r="A512" s="573"/>
      <c r="B512" s="573"/>
      <c r="C512" s="573"/>
      <c r="D512" s="573"/>
      <c r="E512" s="573"/>
      <c r="F512" s="573"/>
      <c r="G512" s="573"/>
      <c r="H512" s="573"/>
    </row>
    <row r="513" spans="1:8" ht="15">
      <c r="A513" s="573"/>
      <c r="B513" s="573"/>
      <c r="C513" s="573"/>
      <c r="D513" s="573"/>
      <c r="E513" s="573"/>
      <c r="F513" s="573"/>
      <c r="G513" s="573"/>
      <c r="H513" s="573"/>
    </row>
    <row r="514" spans="1:8" ht="15">
      <c r="A514" s="573"/>
      <c r="B514" s="573"/>
      <c r="C514" s="573"/>
      <c r="D514" s="573"/>
      <c r="E514" s="573"/>
      <c r="F514" s="573"/>
      <c r="G514" s="573"/>
      <c r="H514" s="573"/>
    </row>
    <row r="515" spans="1:8" ht="15">
      <c r="A515" s="573"/>
      <c r="B515" s="573"/>
      <c r="C515" s="573"/>
      <c r="D515" s="573"/>
      <c r="E515" s="573"/>
      <c r="F515" s="573"/>
      <c r="G515" s="573"/>
      <c r="H515" s="573"/>
    </row>
    <row r="516" spans="1:8" ht="15">
      <c r="A516" s="573"/>
      <c r="B516" s="573"/>
      <c r="C516" s="573"/>
      <c r="D516" s="573"/>
      <c r="E516" s="573"/>
      <c r="F516" s="573"/>
      <c r="G516" s="573"/>
      <c r="H516" s="573"/>
    </row>
    <row r="517" spans="1:8" ht="15">
      <c r="A517" s="573"/>
      <c r="B517" s="573"/>
      <c r="C517" s="573"/>
      <c r="D517" s="573"/>
      <c r="E517" s="573"/>
      <c r="F517" s="573"/>
      <c r="G517" s="573"/>
      <c r="H517" s="573"/>
    </row>
    <row r="518" spans="1:8" ht="15">
      <c r="A518" s="573"/>
      <c r="B518" s="573"/>
      <c r="C518" s="573"/>
      <c r="D518" s="573"/>
      <c r="E518" s="573"/>
      <c r="F518" s="573"/>
      <c r="G518" s="573"/>
      <c r="H518" s="573"/>
    </row>
    <row r="519" spans="1:8" ht="15">
      <c r="A519" s="573"/>
      <c r="B519" s="573"/>
      <c r="C519" s="573"/>
      <c r="D519" s="573"/>
      <c r="E519" s="573"/>
      <c r="F519" s="573"/>
      <c r="G519" s="573"/>
      <c r="H519" s="573"/>
    </row>
    <row r="520" spans="1:8" ht="15">
      <c r="A520" s="573"/>
      <c r="B520" s="573"/>
      <c r="C520" s="573"/>
      <c r="D520" s="573"/>
      <c r="E520" s="573"/>
      <c r="F520" s="573"/>
      <c r="G520" s="573"/>
      <c r="H520" s="573"/>
    </row>
    <row r="521" spans="1:8" ht="15">
      <c r="A521" s="573"/>
      <c r="B521" s="573"/>
      <c r="C521" s="573"/>
      <c r="D521" s="573"/>
      <c r="E521" s="573"/>
      <c r="F521" s="573"/>
      <c r="G521" s="573"/>
      <c r="H521" s="573"/>
    </row>
    <row r="522" spans="1:8" ht="15">
      <c r="A522" s="573"/>
      <c r="B522" s="573"/>
      <c r="C522" s="573"/>
      <c r="D522" s="573"/>
      <c r="E522" s="573"/>
      <c r="F522" s="573"/>
      <c r="G522" s="573"/>
      <c r="H522" s="573"/>
    </row>
    <row r="523" spans="1:8" ht="15">
      <c r="A523" s="573"/>
      <c r="B523" s="573"/>
      <c r="C523" s="573"/>
      <c r="D523" s="573"/>
      <c r="E523" s="573"/>
      <c r="F523" s="573"/>
      <c r="G523" s="573"/>
      <c r="H523" s="573"/>
    </row>
    <row r="524" spans="1:8" ht="15">
      <c r="A524" s="573"/>
      <c r="B524" s="573"/>
      <c r="C524" s="573"/>
      <c r="D524" s="573"/>
      <c r="E524" s="573"/>
      <c r="F524" s="573"/>
      <c r="G524" s="573"/>
      <c r="H524" s="573"/>
    </row>
    <row r="525" spans="1:8" ht="15">
      <c r="A525" s="573"/>
      <c r="B525" s="573"/>
      <c r="C525" s="573"/>
      <c r="D525" s="573"/>
      <c r="E525" s="573"/>
      <c r="F525" s="573"/>
      <c r="G525" s="573"/>
      <c r="H525" s="573"/>
    </row>
    <row r="526" spans="1:8" ht="15">
      <c r="A526" s="573"/>
      <c r="B526" s="573"/>
      <c r="C526" s="573"/>
      <c r="D526" s="573"/>
      <c r="E526" s="573"/>
      <c r="F526" s="573"/>
      <c r="G526" s="573"/>
      <c r="H526" s="573"/>
    </row>
    <row r="527" spans="1:8" ht="15">
      <c r="A527" s="573"/>
      <c r="B527" s="573"/>
      <c r="C527" s="573"/>
      <c r="D527" s="573"/>
      <c r="E527" s="573"/>
      <c r="F527" s="573"/>
      <c r="G527" s="573"/>
      <c r="H527" s="573"/>
    </row>
    <row r="528" spans="1:8" ht="15">
      <c r="A528" s="573"/>
      <c r="B528" s="573"/>
      <c r="C528" s="573"/>
      <c r="D528" s="573"/>
      <c r="E528" s="573"/>
      <c r="F528" s="573"/>
      <c r="G528" s="573"/>
      <c r="H528" s="573"/>
    </row>
    <row r="529" spans="1:8" ht="15">
      <c r="A529" s="573"/>
      <c r="B529" s="573"/>
      <c r="C529" s="573"/>
      <c r="D529" s="573"/>
      <c r="E529" s="573"/>
      <c r="F529" s="573"/>
      <c r="G529" s="573"/>
      <c r="H529" s="573"/>
    </row>
    <row r="530" spans="1:8" ht="15">
      <c r="A530" s="573"/>
      <c r="B530" s="573"/>
      <c r="C530" s="573"/>
      <c r="D530" s="573"/>
      <c r="E530" s="573"/>
      <c r="F530" s="573"/>
      <c r="G530" s="573"/>
      <c r="H530" s="573"/>
    </row>
    <row r="531" spans="1:8" ht="15">
      <c r="A531" s="573"/>
      <c r="B531" s="573"/>
      <c r="C531" s="573"/>
      <c r="D531" s="573"/>
      <c r="E531" s="573"/>
      <c r="F531" s="573"/>
      <c r="G531" s="573"/>
      <c r="H531" s="573"/>
    </row>
    <row r="532" spans="1:8" ht="15">
      <c r="A532" s="573"/>
      <c r="B532" s="573"/>
      <c r="C532" s="573"/>
      <c r="D532" s="573"/>
      <c r="E532" s="573"/>
      <c r="F532" s="573"/>
      <c r="G532" s="573"/>
      <c r="H532" s="573"/>
    </row>
    <row r="533" spans="1:8" ht="15">
      <c r="A533" s="573"/>
      <c r="B533" s="573"/>
      <c r="C533" s="573"/>
      <c r="D533" s="573"/>
      <c r="E533" s="573"/>
      <c r="F533" s="573"/>
      <c r="G533" s="573"/>
      <c r="H533" s="573"/>
    </row>
    <row r="534" spans="1:8" ht="15">
      <c r="A534" s="573"/>
      <c r="B534" s="573"/>
      <c r="C534" s="573"/>
      <c r="D534" s="573"/>
      <c r="E534" s="573"/>
      <c r="F534" s="573"/>
      <c r="G534" s="573"/>
      <c r="H534" s="573"/>
    </row>
    <row r="535" spans="1:8" ht="15">
      <c r="A535" s="573"/>
      <c r="B535" s="573"/>
      <c r="C535" s="573"/>
      <c r="D535" s="573"/>
      <c r="E535" s="573"/>
      <c r="F535" s="573"/>
      <c r="G535" s="573"/>
      <c r="H535" s="573"/>
    </row>
    <row r="536" spans="1:8" ht="15">
      <c r="A536" s="573"/>
      <c r="B536" s="573"/>
      <c r="C536" s="573"/>
      <c r="D536" s="573"/>
      <c r="E536" s="573"/>
      <c r="F536" s="573"/>
      <c r="G536" s="573"/>
      <c r="H536" s="573"/>
    </row>
    <row r="537" spans="1:8" ht="15">
      <c r="A537" s="573"/>
      <c r="B537" s="573"/>
      <c r="C537" s="573"/>
      <c r="D537" s="573"/>
      <c r="E537" s="573"/>
      <c r="F537" s="573"/>
      <c r="G537" s="573"/>
      <c r="H537" s="573"/>
    </row>
    <row r="538" spans="1:8" ht="15">
      <c r="A538" s="573"/>
      <c r="B538" s="573"/>
      <c r="C538" s="573"/>
      <c r="D538" s="573"/>
      <c r="E538" s="573"/>
      <c r="F538" s="573"/>
      <c r="G538" s="573"/>
      <c r="H538" s="573"/>
    </row>
    <row r="539" spans="1:8" ht="15">
      <c r="A539" s="573"/>
      <c r="B539" s="573"/>
      <c r="C539" s="573"/>
      <c r="D539" s="573"/>
      <c r="E539" s="573"/>
      <c r="F539" s="573"/>
      <c r="G539" s="573"/>
      <c r="H539" s="573"/>
    </row>
    <row r="540" spans="1:8" ht="15">
      <c r="A540" s="573"/>
      <c r="B540" s="573"/>
      <c r="C540" s="573"/>
      <c r="D540" s="573"/>
      <c r="E540" s="573"/>
      <c r="F540" s="573"/>
      <c r="G540" s="573"/>
      <c r="H540" s="573"/>
    </row>
    <row r="541" spans="1:8" ht="15">
      <c r="A541" s="573"/>
      <c r="B541" s="573"/>
      <c r="C541" s="573"/>
      <c r="D541" s="573"/>
      <c r="E541" s="573"/>
      <c r="F541" s="573"/>
      <c r="G541" s="573"/>
      <c r="H541" s="573"/>
    </row>
    <row r="542" spans="1:8" ht="15">
      <c r="A542" s="573"/>
      <c r="B542" s="573"/>
      <c r="C542" s="573"/>
      <c r="D542" s="573"/>
      <c r="E542" s="573"/>
      <c r="F542" s="573"/>
      <c r="G542" s="573"/>
      <c r="H542" s="573"/>
    </row>
    <row r="543" spans="1:8" ht="15">
      <c r="A543" s="573"/>
      <c r="B543" s="573"/>
      <c r="C543" s="573"/>
      <c r="D543" s="573"/>
      <c r="E543" s="573"/>
      <c r="F543" s="573"/>
      <c r="G543" s="573"/>
      <c r="H543" s="573"/>
    </row>
    <row r="544" spans="1:8" ht="15">
      <c r="A544" s="573"/>
      <c r="B544" s="573"/>
      <c r="C544" s="573"/>
      <c r="D544" s="573"/>
      <c r="E544" s="573"/>
      <c r="F544" s="573"/>
      <c r="G544" s="573"/>
      <c r="H544" s="573"/>
    </row>
    <row r="545" spans="1:8" ht="15">
      <c r="A545" s="573"/>
      <c r="B545" s="573"/>
      <c r="C545" s="573"/>
      <c r="D545" s="573"/>
      <c r="E545" s="573"/>
      <c r="F545" s="573"/>
      <c r="G545" s="573"/>
      <c r="H545" s="573"/>
    </row>
    <row r="546" spans="1:8" ht="15">
      <c r="A546" s="573"/>
      <c r="B546" s="573"/>
      <c r="C546" s="573"/>
      <c r="D546" s="573"/>
      <c r="E546" s="573"/>
      <c r="F546" s="573"/>
      <c r="G546" s="573"/>
      <c r="H546" s="573"/>
    </row>
    <row r="547" spans="1:8" ht="15">
      <c r="A547" s="573"/>
      <c r="B547" s="573"/>
      <c r="C547" s="573"/>
      <c r="D547" s="573"/>
      <c r="E547" s="573"/>
      <c r="F547" s="573"/>
      <c r="G547" s="573"/>
      <c r="H547" s="573"/>
    </row>
    <row r="548" spans="1:8" ht="15">
      <c r="A548" s="573"/>
      <c r="B548" s="573"/>
      <c r="C548" s="573"/>
      <c r="D548" s="573"/>
      <c r="E548" s="573"/>
      <c r="F548" s="573"/>
      <c r="G548" s="573"/>
      <c r="H548" s="573"/>
    </row>
    <row r="549" spans="1:8" ht="15">
      <c r="A549" s="573"/>
      <c r="B549" s="573"/>
      <c r="C549" s="573"/>
      <c r="D549" s="573"/>
      <c r="E549" s="573"/>
      <c r="F549" s="573"/>
      <c r="G549" s="573"/>
      <c r="H549" s="573"/>
    </row>
    <row r="550" spans="1:8" ht="15">
      <c r="A550" s="573"/>
      <c r="B550" s="573"/>
      <c r="C550" s="573"/>
      <c r="D550" s="573"/>
      <c r="E550" s="573"/>
      <c r="F550" s="573"/>
      <c r="G550" s="573"/>
      <c r="H550" s="573"/>
    </row>
    <row r="551" spans="1:8" ht="15">
      <c r="A551" s="573"/>
      <c r="B551" s="573"/>
      <c r="C551" s="573"/>
      <c r="D551" s="573"/>
      <c r="E551" s="573"/>
      <c r="F551" s="573"/>
      <c r="G551" s="573"/>
      <c r="H551" s="573"/>
    </row>
    <row r="552" spans="1:8" ht="15">
      <c r="A552" s="573"/>
      <c r="B552" s="573"/>
      <c r="C552" s="573"/>
      <c r="D552" s="573"/>
      <c r="E552" s="573"/>
      <c r="F552" s="573"/>
      <c r="G552" s="573"/>
      <c r="H552" s="573"/>
    </row>
    <row r="553" spans="1:8" ht="15">
      <c r="A553" s="573"/>
      <c r="B553" s="573"/>
      <c r="C553" s="573"/>
      <c r="D553" s="573"/>
      <c r="E553" s="573"/>
      <c r="F553" s="573"/>
      <c r="G553" s="573"/>
      <c r="H553" s="573"/>
    </row>
    <row r="554" spans="1:8" ht="15">
      <c r="A554" s="573"/>
      <c r="B554" s="573"/>
      <c r="C554" s="573"/>
      <c r="D554" s="573"/>
      <c r="E554" s="573"/>
      <c r="F554" s="573"/>
      <c r="G554" s="573"/>
      <c r="H554" s="573"/>
    </row>
    <row r="555" spans="1:8" ht="15">
      <c r="A555" s="573"/>
      <c r="B555" s="573"/>
      <c r="C555" s="573"/>
      <c r="D555" s="573"/>
      <c r="E555" s="573"/>
      <c r="F555" s="573"/>
      <c r="G555" s="573"/>
      <c r="H555" s="573"/>
    </row>
    <row r="556" spans="1:8" ht="15">
      <c r="A556" s="573"/>
      <c r="B556" s="573"/>
      <c r="C556" s="573"/>
      <c r="D556" s="573"/>
      <c r="E556" s="573"/>
      <c r="F556" s="573"/>
      <c r="G556" s="573"/>
      <c r="H556" s="573"/>
    </row>
    <row r="557" spans="1:8" ht="15">
      <c r="A557" s="573"/>
      <c r="B557" s="573"/>
      <c r="C557" s="573"/>
      <c r="D557" s="573"/>
      <c r="E557" s="573"/>
      <c r="F557" s="573"/>
      <c r="G557" s="573"/>
      <c r="H557" s="573"/>
    </row>
    <row r="558" spans="1:8" ht="15">
      <c r="A558" s="573"/>
      <c r="B558" s="573"/>
      <c r="C558" s="573"/>
      <c r="D558" s="573"/>
      <c r="E558" s="573"/>
      <c r="F558" s="573"/>
      <c r="G558" s="573"/>
      <c r="H558" s="573"/>
    </row>
    <row r="559" spans="1:8" ht="15">
      <c r="A559" s="573"/>
      <c r="B559" s="573"/>
      <c r="C559" s="573"/>
      <c r="D559" s="573"/>
      <c r="E559" s="573"/>
      <c r="F559" s="573"/>
      <c r="G559" s="573"/>
      <c r="H559" s="573"/>
    </row>
    <row r="560" spans="1:8" ht="15">
      <c r="A560" s="573"/>
      <c r="B560" s="573"/>
      <c r="C560" s="573"/>
      <c r="D560" s="573"/>
      <c r="E560" s="573"/>
      <c r="F560" s="573"/>
      <c r="G560" s="573"/>
      <c r="H560" s="573"/>
    </row>
    <row r="561" spans="1:8" ht="15">
      <c r="A561" s="573"/>
      <c r="B561" s="573"/>
      <c r="C561" s="573"/>
      <c r="D561" s="573"/>
      <c r="E561" s="573"/>
      <c r="F561" s="573"/>
      <c r="G561" s="573"/>
      <c r="H561" s="573"/>
    </row>
    <row r="562" spans="1:8" ht="15">
      <c r="A562" s="573"/>
      <c r="B562" s="573"/>
      <c r="C562" s="573"/>
      <c r="D562" s="573"/>
      <c r="E562" s="573"/>
      <c r="F562" s="573"/>
      <c r="G562" s="573"/>
      <c r="H562" s="573"/>
    </row>
    <row r="563" spans="1:8" ht="15">
      <c r="A563" s="573"/>
      <c r="B563" s="573"/>
      <c r="C563" s="573"/>
      <c r="D563" s="573"/>
      <c r="E563" s="573"/>
      <c r="F563" s="573"/>
      <c r="G563" s="573"/>
      <c r="H563" s="573"/>
    </row>
    <row r="564" spans="1:8" ht="15">
      <c r="A564" s="573"/>
      <c r="B564" s="573"/>
      <c r="C564" s="573"/>
      <c r="D564" s="573"/>
      <c r="E564" s="573"/>
      <c r="F564" s="573"/>
      <c r="G564" s="573"/>
      <c r="H564" s="573"/>
    </row>
    <row r="565" spans="1:8" ht="15">
      <c r="A565" s="573"/>
      <c r="B565" s="573"/>
      <c r="C565" s="573"/>
      <c r="D565" s="573"/>
      <c r="E565" s="573"/>
      <c r="F565" s="573"/>
      <c r="G565" s="573"/>
      <c r="H565" s="573"/>
    </row>
    <row r="566" spans="1:8" ht="15">
      <c r="A566" s="573"/>
      <c r="B566" s="573"/>
      <c r="C566" s="573"/>
      <c r="D566" s="573"/>
      <c r="E566" s="573"/>
      <c r="F566" s="573"/>
      <c r="G566" s="573"/>
      <c r="H566" s="573"/>
    </row>
    <row r="567" spans="1:8" ht="15">
      <c r="A567" s="573"/>
      <c r="B567" s="573"/>
      <c r="C567" s="573"/>
      <c r="D567" s="573"/>
      <c r="E567" s="573"/>
      <c r="F567" s="573"/>
      <c r="G567" s="573"/>
      <c r="H567" s="573"/>
    </row>
    <row r="568" spans="1:8" ht="15">
      <c r="A568" s="573"/>
      <c r="B568" s="573"/>
      <c r="C568" s="573"/>
      <c r="D568" s="573"/>
      <c r="E568" s="573"/>
      <c r="F568" s="573"/>
      <c r="G568" s="573"/>
      <c r="H568" s="573"/>
    </row>
    <row r="569" spans="1:8" ht="15">
      <c r="A569" s="573"/>
      <c r="B569" s="573"/>
      <c r="C569" s="573"/>
      <c r="D569" s="573"/>
      <c r="E569" s="573"/>
      <c r="F569" s="573"/>
      <c r="G569" s="573"/>
      <c r="H569" s="573"/>
    </row>
    <row r="570" spans="1:8" ht="15">
      <c r="A570" s="573"/>
      <c r="B570" s="573"/>
      <c r="C570" s="573"/>
      <c r="D570" s="573"/>
      <c r="E570" s="573"/>
      <c r="F570" s="573"/>
      <c r="G570" s="573"/>
      <c r="H570" s="573"/>
    </row>
    <row r="571" spans="1:8" ht="15">
      <c r="A571" s="573"/>
      <c r="B571" s="573"/>
      <c r="C571" s="573"/>
      <c r="D571" s="573"/>
      <c r="E571" s="573"/>
      <c r="F571" s="573"/>
      <c r="G571" s="573"/>
      <c r="H571" s="573"/>
    </row>
    <row r="572" spans="1:8" ht="15">
      <c r="A572" s="573"/>
      <c r="B572" s="573"/>
      <c r="C572" s="573"/>
      <c r="D572" s="573"/>
      <c r="E572" s="573"/>
      <c r="F572" s="573"/>
      <c r="G572" s="573"/>
      <c r="H572" s="573"/>
    </row>
    <row r="573" spans="1:8" ht="15">
      <c r="A573" s="573"/>
      <c r="B573" s="573"/>
      <c r="C573" s="573"/>
      <c r="D573" s="573"/>
      <c r="E573" s="573"/>
      <c r="F573" s="573"/>
      <c r="G573" s="573"/>
      <c r="H573" s="573"/>
    </row>
    <row r="574" spans="1:8" ht="15">
      <c r="A574" s="573"/>
      <c r="B574" s="573"/>
      <c r="C574" s="573"/>
      <c r="D574" s="573"/>
      <c r="E574" s="573"/>
      <c r="F574" s="573"/>
      <c r="G574" s="573"/>
      <c r="H574" s="573"/>
    </row>
    <row r="575" spans="1:8" ht="15">
      <c r="A575" s="573"/>
      <c r="B575" s="573"/>
      <c r="C575" s="573"/>
      <c r="D575" s="573"/>
      <c r="E575" s="573"/>
      <c r="F575" s="573"/>
      <c r="G575" s="573"/>
      <c r="H575" s="573"/>
    </row>
    <row r="576" spans="1:8" ht="15">
      <c r="A576" s="573"/>
      <c r="B576" s="573"/>
      <c r="C576" s="573"/>
      <c r="D576" s="573"/>
      <c r="E576" s="573"/>
      <c r="F576" s="573"/>
      <c r="G576" s="573"/>
      <c r="H576" s="573"/>
    </row>
    <row r="577" spans="1:8" ht="15">
      <c r="A577" s="573"/>
      <c r="B577" s="573"/>
      <c r="C577" s="573"/>
      <c r="D577" s="573"/>
      <c r="E577" s="573"/>
      <c r="F577" s="573"/>
      <c r="G577" s="573"/>
      <c r="H577" s="573"/>
    </row>
    <row r="578" spans="1:8" ht="15">
      <c r="A578" s="573"/>
      <c r="B578" s="573"/>
      <c r="C578" s="573"/>
      <c r="D578" s="573"/>
      <c r="E578" s="573"/>
      <c r="F578" s="573"/>
      <c r="G578" s="573"/>
      <c r="H578" s="573"/>
    </row>
    <row r="579" spans="1:8" ht="15">
      <c r="A579" s="573"/>
      <c r="B579" s="573"/>
      <c r="C579" s="573"/>
      <c r="D579" s="573"/>
      <c r="E579" s="573"/>
      <c r="F579" s="573"/>
      <c r="G579" s="573"/>
      <c r="H579" s="573"/>
    </row>
    <row r="580" spans="1:8" ht="15">
      <c r="A580" s="573"/>
      <c r="B580" s="573"/>
      <c r="C580" s="573"/>
      <c r="D580" s="573"/>
      <c r="E580" s="573"/>
      <c r="F580" s="573"/>
      <c r="G580" s="573"/>
      <c r="H580" s="573"/>
    </row>
    <row r="581" spans="1:8" ht="15">
      <c r="A581" s="573"/>
      <c r="B581" s="573"/>
      <c r="C581" s="573"/>
      <c r="D581" s="573"/>
      <c r="E581" s="573"/>
      <c r="F581" s="573"/>
      <c r="G581" s="573"/>
      <c r="H581" s="573"/>
    </row>
    <row r="582" spans="1:8" ht="15">
      <c r="A582" s="573"/>
      <c r="B582" s="573"/>
      <c r="C582" s="573"/>
      <c r="D582" s="573"/>
      <c r="E582" s="573"/>
      <c r="F582" s="573"/>
      <c r="G582" s="573"/>
      <c r="H582" s="573"/>
    </row>
    <row r="583" spans="1:8" ht="15">
      <c r="A583" s="573"/>
      <c r="B583" s="573"/>
      <c r="C583" s="573"/>
      <c r="D583" s="573"/>
      <c r="E583" s="573"/>
      <c r="F583" s="573"/>
      <c r="G583" s="573"/>
      <c r="H583" s="573"/>
    </row>
    <row r="584" spans="1:8" ht="15">
      <c r="A584" s="573"/>
      <c r="B584" s="573"/>
      <c r="C584" s="573"/>
      <c r="D584" s="573"/>
      <c r="E584" s="573"/>
      <c r="F584" s="573"/>
      <c r="G584" s="573"/>
      <c r="H584" s="573"/>
    </row>
    <row r="585" spans="1:8" ht="15">
      <c r="A585" s="573"/>
      <c r="B585" s="573"/>
      <c r="C585" s="573"/>
      <c r="D585" s="573"/>
      <c r="E585" s="573"/>
      <c r="F585" s="573"/>
      <c r="G585" s="573"/>
      <c r="H585" s="573"/>
    </row>
    <row r="586" spans="1:8" ht="15">
      <c r="A586" s="573"/>
      <c r="B586" s="573"/>
      <c r="C586" s="573"/>
      <c r="D586" s="573"/>
      <c r="E586" s="573"/>
      <c r="F586" s="573"/>
      <c r="G586" s="573"/>
      <c r="H586" s="573"/>
    </row>
    <row r="587" spans="1:8" ht="15">
      <c r="A587" s="573"/>
      <c r="B587" s="573"/>
      <c r="C587" s="573"/>
      <c r="D587" s="573"/>
      <c r="E587" s="573"/>
      <c r="F587" s="573"/>
      <c r="G587" s="573"/>
      <c r="H587" s="573"/>
    </row>
    <row r="588" spans="1:8" ht="15">
      <c r="A588" s="573"/>
      <c r="B588" s="573"/>
      <c r="C588" s="573"/>
      <c r="D588" s="573"/>
      <c r="E588" s="573"/>
      <c r="F588" s="573"/>
      <c r="G588" s="573"/>
      <c r="H588" s="573"/>
    </row>
    <row r="589" spans="1:8" ht="15">
      <c r="A589" s="573"/>
      <c r="B589" s="573"/>
      <c r="C589" s="573"/>
      <c r="D589" s="573"/>
      <c r="E589" s="573"/>
      <c r="F589" s="573"/>
      <c r="G589" s="573"/>
      <c r="H589" s="573"/>
    </row>
    <row r="590" spans="1:8" ht="15">
      <c r="A590" s="573"/>
      <c r="B590" s="573"/>
      <c r="C590" s="573"/>
      <c r="D590" s="573"/>
      <c r="E590" s="573"/>
      <c r="F590" s="573"/>
      <c r="G590" s="573"/>
      <c r="H590" s="573"/>
    </row>
    <row r="591" spans="1:8" ht="15">
      <c r="A591" s="573"/>
      <c r="B591" s="573"/>
      <c r="C591" s="573"/>
      <c r="D591" s="573"/>
      <c r="E591" s="573"/>
      <c r="F591" s="573"/>
      <c r="G591" s="573"/>
      <c r="H591" s="573"/>
    </row>
    <row r="592" spans="1:8" ht="15">
      <c r="A592" s="573"/>
      <c r="B592" s="573"/>
      <c r="C592" s="573"/>
      <c r="D592" s="573"/>
      <c r="E592" s="573"/>
      <c r="F592" s="573"/>
      <c r="G592" s="573"/>
      <c r="H592" s="573"/>
    </row>
    <row r="593" spans="1:8" ht="15">
      <c r="A593" s="573"/>
      <c r="B593" s="573"/>
      <c r="C593" s="573"/>
      <c r="D593" s="573"/>
      <c r="E593" s="573"/>
      <c r="F593" s="573"/>
      <c r="G593" s="573"/>
      <c r="H593" s="573"/>
    </row>
    <row r="594" spans="1:8" ht="15">
      <c r="A594" s="573"/>
      <c r="B594" s="573"/>
      <c r="C594" s="573"/>
      <c r="D594" s="573"/>
      <c r="E594" s="573"/>
      <c r="F594" s="573"/>
      <c r="G594" s="573"/>
      <c r="H594" s="573"/>
    </row>
    <row r="595" spans="1:8" ht="15">
      <c r="A595" s="573"/>
      <c r="B595" s="573"/>
      <c r="C595" s="573"/>
      <c r="D595" s="573"/>
      <c r="E595" s="573"/>
      <c r="F595" s="573"/>
      <c r="G595" s="573"/>
      <c r="H595" s="573"/>
    </row>
    <row r="596" spans="1:8" ht="15">
      <c r="A596" s="573"/>
      <c r="B596" s="573"/>
      <c r="C596" s="573"/>
      <c r="D596" s="573"/>
      <c r="E596" s="573"/>
      <c r="F596" s="573"/>
      <c r="G596" s="573"/>
      <c r="H596" s="573"/>
    </row>
    <row r="597" spans="1:8" ht="15">
      <c r="A597" s="573"/>
      <c r="B597" s="573"/>
      <c r="C597" s="573"/>
      <c r="D597" s="573"/>
      <c r="E597" s="573"/>
      <c r="F597" s="573"/>
      <c r="G597" s="573"/>
      <c r="H597" s="573"/>
    </row>
    <row r="598" spans="1:8" ht="15">
      <c r="A598" s="573"/>
      <c r="B598" s="573"/>
      <c r="C598" s="573"/>
      <c r="D598" s="573"/>
      <c r="E598" s="573"/>
      <c r="F598" s="573"/>
      <c r="G598" s="573"/>
      <c r="H598" s="573"/>
    </row>
    <row r="599" spans="1:8" ht="15">
      <c r="A599" s="573"/>
      <c r="B599" s="573"/>
      <c r="C599" s="573"/>
      <c r="D599" s="573"/>
      <c r="E599" s="573"/>
      <c r="F599" s="573"/>
      <c r="G599" s="573"/>
      <c r="H599" s="573"/>
    </row>
    <row r="600" spans="1:8" ht="15">
      <c r="A600" s="573"/>
      <c r="B600" s="573"/>
      <c r="C600" s="573"/>
      <c r="D600" s="573"/>
      <c r="E600" s="573"/>
      <c r="F600" s="573"/>
      <c r="G600" s="573"/>
      <c r="H600" s="573"/>
    </row>
    <row r="601" spans="1:8" ht="15">
      <c r="A601" s="573"/>
      <c r="B601" s="573"/>
      <c r="C601" s="573"/>
      <c r="D601" s="573"/>
      <c r="E601" s="573"/>
      <c r="F601" s="573"/>
      <c r="G601" s="573"/>
      <c r="H601" s="573"/>
    </row>
    <row r="602" spans="1:8" ht="15">
      <c r="A602" s="573"/>
      <c r="B602" s="573"/>
      <c r="C602" s="573"/>
      <c r="D602" s="573"/>
      <c r="E602" s="573"/>
      <c r="F602" s="573"/>
      <c r="G602" s="573"/>
      <c r="H602" s="573"/>
    </row>
    <row r="603" spans="1:8" ht="15">
      <c r="A603" s="573"/>
      <c r="B603" s="573"/>
      <c r="C603" s="573"/>
      <c r="D603" s="573"/>
      <c r="E603" s="573"/>
      <c r="F603" s="573"/>
      <c r="G603" s="573"/>
      <c r="H603" s="573"/>
    </row>
    <row r="604" spans="1:8" ht="15">
      <c r="A604" s="573"/>
      <c r="B604" s="573"/>
      <c r="C604" s="573"/>
      <c r="D604" s="573"/>
      <c r="E604" s="573"/>
      <c r="F604" s="573"/>
      <c r="G604" s="573"/>
      <c r="H604" s="573"/>
    </row>
    <row r="605" spans="1:8" ht="15">
      <c r="A605" s="573"/>
      <c r="B605" s="573"/>
      <c r="C605" s="573"/>
      <c r="D605" s="573"/>
      <c r="E605" s="573"/>
      <c r="F605" s="573"/>
      <c r="G605" s="573"/>
      <c r="H605" s="573"/>
    </row>
    <row r="606" spans="1:8" ht="15">
      <c r="A606" s="573"/>
      <c r="B606" s="573"/>
      <c r="C606" s="573"/>
      <c r="D606" s="573"/>
      <c r="E606" s="573"/>
      <c r="F606" s="573"/>
      <c r="G606" s="573"/>
      <c r="H606" s="573"/>
    </row>
    <row r="607" spans="1:8" ht="15">
      <c r="A607" s="573"/>
      <c r="B607" s="573"/>
      <c r="C607" s="573"/>
      <c r="D607" s="573"/>
      <c r="E607" s="573"/>
      <c r="F607" s="573"/>
      <c r="G607" s="573"/>
      <c r="H607" s="573"/>
    </row>
    <row r="608" spans="1:8" ht="15">
      <c r="A608" s="573"/>
      <c r="B608" s="573"/>
      <c r="C608" s="573"/>
      <c r="D608" s="573"/>
      <c r="E608" s="573"/>
      <c r="F608" s="573"/>
      <c r="G608" s="573"/>
      <c r="H608" s="573"/>
    </row>
    <row r="609" spans="1:8" ht="15">
      <c r="A609" s="573"/>
      <c r="B609" s="573"/>
      <c r="C609" s="573"/>
      <c r="D609" s="573"/>
      <c r="E609" s="573"/>
      <c r="F609" s="573"/>
      <c r="G609" s="573"/>
      <c r="H609" s="573"/>
    </row>
    <row r="610" spans="1:8" ht="15">
      <c r="A610" s="573"/>
      <c r="B610" s="573"/>
      <c r="C610" s="573"/>
      <c r="D610" s="573"/>
      <c r="E610" s="573"/>
      <c r="F610" s="573"/>
      <c r="G610" s="573"/>
      <c r="H610" s="573"/>
    </row>
    <row r="611" spans="1:8" ht="15">
      <c r="A611" s="573"/>
      <c r="B611" s="573"/>
      <c r="C611" s="573"/>
      <c r="D611" s="573"/>
      <c r="E611" s="573"/>
      <c r="F611" s="573"/>
      <c r="G611" s="573"/>
      <c r="H611" s="573"/>
    </row>
    <row r="612" spans="1:8" ht="15">
      <c r="A612" s="573"/>
      <c r="B612" s="573"/>
      <c r="C612" s="573"/>
      <c r="D612" s="573"/>
      <c r="E612" s="573"/>
      <c r="F612" s="573"/>
      <c r="G612" s="573"/>
      <c r="H612" s="573"/>
    </row>
    <row r="613" spans="1:8" ht="15">
      <c r="A613" s="573"/>
      <c r="B613" s="573"/>
      <c r="C613" s="573"/>
      <c r="D613" s="573"/>
      <c r="E613" s="573"/>
      <c r="F613" s="573"/>
      <c r="G613" s="573"/>
      <c r="H613" s="573"/>
    </row>
    <row r="614" spans="1:8" ht="15">
      <c r="A614" s="573"/>
      <c r="B614" s="573"/>
      <c r="C614" s="573"/>
      <c r="D614" s="573"/>
      <c r="E614" s="573"/>
      <c r="F614" s="573"/>
      <c r="G614" s="573"/>
      <c r="H614" s="573"/>
    </row>
    <row r="615" spans="1:8" ht="15">
      <c r="A615" s="573"/>
      <c r="B615" s="573"/>
      <c r="C615" s="573"/>
      <c r="D615" s="573"/>
      <c r="E615" s="573"/>
      <c r="F615" s="573"/>
      <c r="G615" s="573"/>
      <c r="H615" s="573"/>
    </row>
    <row r="616" spans="1:8" ht="15">
      <c r="A616" s="573"/>
      <c r="B616" s="573"/>
      <c r="C616" s="573"/>
      <c r="D616" s="573"/>
      <c r="E616" s="573"/>
      <c r="F616" s="573"/>
      <c r="G616" s="573"/>
      <c r="H616" s="573"/>
    </row>
    <row r="617" spans="1:8" ht="15">
      <c r="A617" s="573"/>
      <c r="B617" s="573"/>
      <c r="C617" s="573"/>
      <c r="D617" s="573"/>
      <c r="E617" s="573"/>
      <c r="F617" s="573"/>
      <c r="G617" s="573"/>
      <c r="H617" s="573"/>
    </row>
    <row r="618" spans="1:8" ht="15">
      <c r="A618" s="573"/>
      <c r="B618" s="573"/>
      <c r="C618" s="573"/>
      <c r="D618" s="573"/>
      <c r="E618" s="573"/>
      <c r="F618" s="573"/>
      <c r="G618" s="573"/>
      <c r="H618" s="573"/>
    </row>
    <row r="619" spans="1:8" ht="15">
      <c r="A619" s="573"/>
      <c r="B619" s="573"/>
      <c r="C619" s="573"/>
      <c r="D619" s="573"/>
      <c r="E619" s="573"/>
      <c r="F619" s="573"/>
      <c r="G619" s="573"/>
      <c r="H619" s="573"/>
    </row>
    <row r="620" spans="1:8" ht="15">
      <c r="A620" s="573"/>
      <c r="B620" s="573"/>
      <c r="C620" s="573"/>
      <c r="D620" s="573"/>
      <c r="E620" s="573"/>
      <c r="F620" s="573"/>
      <c r="G620" s="573"/>
      <c r="H620" s="573"/>
    </row>
    <row r="621" spans="1:8" ht="15">
      <c r="A621" s="573"/>
      <c r="B621" s="573"/>
      <c r="C621" s="573"/>
      <c r="D621" s="573"/>
      <c r="E621" s="573"/>
      <c r="F621" s="573"/>
      <c r="G621" s="573"/>
      <c r="H621" s="573"/>
    </row>
    <row r="622" spans="1:8" ht="15">
      <c r="A622" s="573"/>
      <c r="B622" s="573"/>
      <c r="C622" s="573"/>
      <c r="D622" s="573"/>
      <c r="E622" s="573"/>
      <c r="F622" s="573"/>
      <c r="G622" s="573"/>
      <c r="H622" s="573"/>
    </row>
    <row r="623" spans="1:8" ht="15">
      <c r="A623" s="573"/>
      <c r="B623" s="573"/>
      <c r="C623" s="573"/>
      <c r="D623" s="573"/>
      <c r="E623" s="573"/>
      <c r="F623" s="573"/>
      <c r="G623" s="573"/>
      <c r="H623" s="573"/>
    </row>
    <row r="624" spans="1:8" ht="15">
      <c r="A624" s="573"/>
      <c r="B624" s="573"/>
      <c r="C624" s="573"/>
      <c r="D624" s="573"/>
      <c r="E624" s="573"/>
      <c r="F624" s="573"/>
      <c r="G624" s="573"/>
      <c r="H624" s="573"/>
    </row>
    <row r="625" spans="1:8" ht="15">
      <c r="A625" s="573"/>
      <c r="B625" s="573"/>
      <c r="C625" s="573"/>
      <c r="D625" s="573"/>
      <c r="E625" s="573"/>
      <c r="F625" s="573"/>
      <c r="G625" s="573"/>
      <c r="H625" s="573"/>
    </row>
    <row r="626" spans="1:8" ht="15">
      <c r="A626" s="573"/>
      <c r="B626" s="573"/>
      <c r="C626" s="573"/>
      <c r="D626" s="573"/>
      <c r="E626" s="573"/>
      <c r="F626" s="573"/>
      <c r="G626" s="573"/>
      <c r="H626" s="573"/>
    </row>
    <row r="627" spans="1:8" ht="15">
      <c r="A627" s="573"/>
      <c r="B627" s="573"/>
      <c r="C627" s="573"/>
      <c r="D627" s="573"/>
      <c r="E627" s="573"/>
      <c r="F627" s="573"/>
      <c r="G627" s="573"/>
      <c r="H627" s="573"/>
    </row>
    <row r="628" spans="1:8" ht="15">
      <c r="A628" s="573"/>
      <c r="B628" s="573"/>
      <c r="C628" s="573"/>
      <c r="D628" s="573"/>
      <c r="E628" s="573"/>
      <c r="F628" s="573"/>
      <c r="G628" s="573"/>
      <c r="H628" s="573"/>
    </row>
    <row r="629" spans="1:8" ht="15">
      <c r="A629" s="573"/>
      <c r="B629" s="573"/>
      <c r="C629" s="573"/>
      <c r="D629" s="573"/>
      <c r="E629" s="573"/>
      <c r="F629" s="573"/>
      <c r="G629" s="573"/>
      <c r="H629" s="573"/>
    </row>
    <row r="630" spans="1:8" ht="15">
      <c r="A630" s="573"/>
      <c r="B630" s="573"/>
      <c r="C630" s="573"/>
      <c r="D630" s="573"/>
      <c r="E630" s="573"/>
      <c r="F630" s="573"/>
      <c r="G630" s="573"/>
      <c r="H630" s="573"/>
    </row>
    <row r="631" spans="1:8" ht="15">
      <c r="A631" s="573"/>
      <c r="B631" s="573"/>
      <c r="C631" s="573"/>
      <c r="D631" s="573"/>
      <c r="E631" s="573"/>
      <c r="F631" s="573"/>
      <c r="G631" s="573"/>
      <c r="H631" s="573"/>
    </row>
    <row r="632" spans="1:8" ht="15">
      <c r="A632" s="573"/>
      <c r="B632" s="573"/>
      <c r="C632" s="573"/>
      <c r="D632" s="573"/>
      <c r="E632" s="573"/>
      <c r="F632" s="573"/>
      <c r="G632" s="573"/>
      <c r="H632" s="573"/>
    </row>
    <row r="633" spans="1:8" ht="15">
      <c r="A633" s="573"/>
      <c r="B633" s="573"/>
      <c r="C633" s="573"/>
      <c r="D633" s="573"/>
      <c r="E633" s="573"/>
      <c r="F633" s="573"/>
      <c r="G633" s="573"/>
      <c r="H633" s="573"/>
    </row>
    <row r="634" spans="1:8" ht="15">
      <c r="A634" s="573"/>
      <c r="B634" s="573"/>
      <c r="C634" s="573"/>
      <c r="D634" s="573"/>
      <c r="E634" s="573"/>
      <c r="F634" s="573"/>
      <c r="G634" s="573"/>
      <c r="H634" s="573"/>
    </row>
    <row r="635" spans="1:8" ht="15">
      <c r="A635" s="573"/>
      <c r="B635" s="573"/>
      <c r="C635" s="573"/>
      <c r="D635" s="573"/>
      <c r="E635" s="573"/>
      <c r="F635" s="573"/>
      <c r="G635" s="573"/>
      <c r="H635" s="573"/>
    </row>
    <row r="636" spans="1:8" ht="15">
      <c r="A636" s="573"/>
      <c r="B636" s="573"/>
      <c r="C636" s="573"/>
      <c r="D636" s="573"/>
      <c r="E636" s="573"/>
      <c r="F636" s="573"/>
      <c r="G636" s="573"/>
      <c r="H636" s="573"/>
    </row>
    <row r="637" spans="1:8" ht="15">
      <c r="A637" s="573"/>
      <c r="B637" s="573"/>
      <c r="C637" s="573"/>
      <c r="D637" s="573"/>
      <c r="E637" s="573"/>
      <c r="F637" s="573"/>
      <c r="G637" s="573"/>
      <c r="H637" s="573"/>
    </row>
    <row r="638" spans="1:8" ht="15">
      <c r="A638" s="573"/>
      <c r="B638" s="573"/>
      <c r="C638" s="573"/>
      <c r="D638" s="573"/>
      <c r="E638" s="573"/>
      <c r="F638" s="573"/>
      <c r="G638" s="573"/>
      <c r="H638" s="573"/>
    </row>
    <row r="639" spans="1:8" ht="15">
      <c r="A639" s="573"/>
      <c r="B639" s="573"/>
      <c r="C639" s="573"/>
      <c r="D639" s="573"/>
      <c r="E639" s="573"/>
      <c r="F639" s="573"/>
      <c r="G639" s="573"/>
      <c r="H639" s="573"/>
    </row>
    <row r="640" spans="1:8" ht="15">
      <c r="A640" s="573"/>
      <c r="B640" s="573"/>
      <c r="C640" s="573"/>
      <c r="D640" s="573"/>
      <c r="E640" s="573"/>
      <c r="F640" s="573"/>
      <c r="G640" s="573"/>
      <c r="H640" s="573"/>
    </row>
    <row r="641" spans="1:8" ht="15">
      <c r="A641" s="573"/>
      <c r="B641" s="573"/>
      <c r="C641" s="573"/>
      <c r="D641" s="573"/>
      <c r="E641" s="573"/>
      <c r="F641" s="573"/>
      <c r="G641" s="573"/>
      <c r="H641" s="573"/>
    </row>
    <row r="642" spans="1:8" ht="15">
      <c r="A642" s="573"/>
      <c r="B642" s="573"/>
      <c r="C642" s="573"/>
      <c r="D642" s="573"/>
      <c r="E642" s="573"/>
      <c r="F642" s="573"/>
      <c r="G642" s="573"/>
      <c r="H642" s="573"/>
    </row>
    <row r="643" spans="1:8" ht="15">
      <c r="A643" s="573"/>
      <c r="B643" s="573"/>
      <c r="C643" s="573"/>
      <c r="D643" s="573"/>
      <c r="E643" s="573"/>
      <c r="F643" s="573"/>
      <c r="G643" s="573"/>
      <c r="H643" s="573"/>
    </row>
    <row r="644" spans="1:8" ht="15">
      <c r="A644" s="573"/>
      <c r="B644" s="573"/>
      <c r="C644" s="573"/>
      <c r="D644" s="573"/>
      <c r="E644" s="573"/>
      <c r="F644" s="573"/>
      <c r="G644" s="573"/>
      <c r="H644" s="573"/>
    </row>
    <row r="645" spans="1:8" ht="15">
      <c r="A645" s="573"/>
      <c r="B645" s="573"/>
      <c r="C645" s="573"/>
      <c r="D645" s="573"/>
      <c r="E645" s="573"/>
      <c r="F645" s="573"/>
      <c r="G645" s="573"/>
      <c r="H645" s="573"/>
    </row>
    <row r="646" spans="1:8" ht="15">
      <c r="A646" s="573"/>
      <c r="B646" s="573"/>
      <c r="C646" s="573"/>
      <c r="D646" s="573"/>
      <c r="E646" s="573"/>
      <c r="F646" s="573"/>
      <c r="G646" s="573"/>
      <c r="H646" s="573"/>
    </row>
    <row r="647" spans="1:8" ht="15">
      <c r="A647" s="573"/>
      <c r="B647" s="573"/>
      <c r="C647" s="573"/>
      <c r="D647" s="573"/>
      <c r="E647" s="573"/>
      <c r="F647" s="573"/>
      <c r="G647" s="573"/>
      <c r="H647" s="573"/>
    </row>
    <row r="648" spans="1:8" ht="15">
      <c r="A648" s="573"/>
      <c r="B648" s="573"/>
      <c r="C648" s="573"/>
      <c r="D648" s="573"/>
      <c r="E648" s="573"/>
      <c r="F648" s="573"/>
      <c r="G648" s="573"/>
      <c r="H648" s="573"/>
    </row>
    <row r="649" spans="1:8" ht="15">
      <c r="A649" s="573"/>
      <c r="B649" s="573"/>
      <c r="C649" s="573"/>
      <c r="D649" s="573"/>
      <c r="E649" s="573"/>
      <c r="F649" s="573"/>
      <c r="G649" s="573"/>
      <c r="H649" s="573"/>
    </row>
    <row r="650" spans="1:8" ht="15">
      <c r="A650" s="573"/>
      <c r="B650" s="573"/>
      <c r="C650" s="573"/>
      <c r="D650" s="573"/>
      <c r="E650" s="573"/>
      <c r="F650" s="573"/>
      <c r="G650" s="573"/>
      <c r="H650" s="573"/>
    </row>
    <row r="651" spans="1:8" ht="15">
      <c r="A651" s="573"/>
      <c r="B651" s="573"/>
      <c r="C651" s="573"/>
      <c r="D651" s="573"/>
      <c r="E651" s="573"/>
      <c r="F651" s="573"/>
      <c r="G651" s="573"/>
      <c r="H651" s="573"/>
    </row>
    <row r="652" spans="1:8" ht="15">
      <c r="A652" s="573"/>
      <c r="B652" s="573"/>
      <c r="C652" s="573"/>
      <c r="D652" s="573"/>
      <c r="E652" s="573"/>
      <c r="F652" s="573"/>
      <c r="G652" s="573"/>
      <c r="H652" s="573"/>
    </row>
    <row r="653" spans="1:8" ht="15">
      <c r="A653" s="573"/>
      <c r="B653" s="573"/>
      <c r="C653" s="573"/>
      <c r="D653" s="573"/>
      <c r="E653" s="573"/>
      <c r="F653" s="573"/>
      <c r="G653" s="573"/>
      <c r="H653" s="573"/>
    </row>
    <row r="654" spans="1:8" ht="15">
      <c r="A654" s="573"/>
      <c r="B654" s="573"/>
      <c r="C654" s="573"/>
      <c r="D654" s="573"/>
      <c r="E654" s="573"/>
      <c r="F654" s="573"/>
      <c r="G654" s="573"/>
      <c r="H654" s="573"/>
    </row>
    <row r="655" spans="1:8" ht="15">
      <c r="A655" s="573"/>
      <c r="B655" s="573"/>
      <c r="C655" s="573"/>
      <c r="D655" s="573"/>
      <c r="E655" s="573"/>
      <c r="F655" s="573"/>
      <c r="G655" s="573"/>
      <c r="H655" s="573"/>
    </row>
    <row r="656" spans="1:8" ht="15">
      <c r="A656" s="573"/>
      <c r="B656" s="573"/>
      <c r="C656" s="573"/>
      <c r="D656" s="573"/>
      <c r="E656" s="573"/>
      <c r="F656" s="573"/>
      <c r="G656" s="573"/>
      <c r="H656" s="573"/>
    </row>
    <row r="657" spans="1:8" ht="15">
      <c r="A657" s="573"/>
      <c r="B657" s="573"/>
      <c r="C657" s="573"/>
      <c r="D657" s="573"/>
      <c r="E657" s="573"/>
      <c r="F657" s="573"/>
      <c r="G657" s="573"/>
      <c r="H657" s="573"/>
    </row>
    <row r="658" spans="1:8" ht="15">
      <c r="A658" s="573"/>
      <c r="B658" s="573"/>
      <c r="C658" s="573"/>
      <c r="D658" s="573"/>
      <c r="E658" s="573"/>
      <c r="F658" s="573"/>
      <c r="G658" s="573"/>
      <c r="H658" s="573"/>
    </row>
    <row r="659" spans="1:8" ht="15">
      <c r="A659" s="573"/>
      <c r="B659" s="573"/>
      <c r="C659" s="573"/>
      <c r="D659" s="573"/>
      <c r="E659" s="573"/>
      <c r="F659" s="573"/>
      <c r="G659" s="573"/>
      <c r="H659" s="573"/>
    </row>
    <row r="660" spans="1:8" ht="15">
      <c r="A660" s="573"/>
      <c r="B660" s="573"/>
      <c r="C660" s="573"/>
      <c r="D660" s="573"/>
      <c r="E660" s="573"/>
      <c r="F660" s="573"/>
      <c r="G660" s="573"/>
      <c r="H660" s="573"/>
    </row>
    <row r="661" spans="1:8" ht="15">
      <c r="A661" s="573"/>
      <c r="B661" s="573"/>
      <c r="C661" s="573"/>
      <c r="D661" s="573"/>
      <c r="E661" s="573"/>
      <c r="F661" s="573"/>
      <c r="G661" s="573"/>
      <c r="H661" s="573"/>
    </row>
    <row r="662" spans="1:8" ht="15">
      <c r="A662" s="573"/>
      <c r="B662" s="573"/>
      <c r="C662" s="573"/>
      <c r="D662" s="573"/>
      <c r="E662" s="573"/>
      <c r="F662" s="573"/>
      <c r="G662" s="573"/>
      <c r="H662" s="573"/>
    </row>
    <row r="663" spans="1:8" ht="15">
      <c r="A663" s="573"/>
      <c r="B663" s="573"/>
      <c r="C663" s="573"/>
      <c r="D663" s="573"/>
      <c r="E663" s="573"/>
      <c r="F663" s="573"/>
      <c r="G663" s="573"/>
      <c r="H663" s="573"/>
    </row>
    <row r="664" spans="1:8" ht="15">
      <c r="A664" s="573"/>
      <c r="B664" s="573"/>
      <c r="C664" s="573"/>
      <c r="D664" s="573"/>
      <c r="E664" s="573"/>
      <c r="F664" s="573"/>
      <c r="G664" s="573"/>
      <c r="H664" s="573"/>
    </row>
    <row r="665" spans="1:8" ht="15">
      <c r="A665" s="573"/>
      <c r="B665" s="573"/>
      <c r="C665" s="573"/>
      <c r="D665" s="573"/>
      <c r="E665" s="573"/>
      <c r="F665" s="573"/>
      <c r="G665" s="573"/>
      <c r="H665" s="573"/>
    </row>
    <row r="666" spans="1:8" ht="15">
      <c r="A666" s="573"/>
      <c r="B666" s="573"/>
      <c r="C666" s="573"/>
      <c r="D666" s="573"/>
      <c r="E666" s="573"/>
      <c r="F666" s="573"/>
      <c r="G666" s="573"/>
      <c r="H666" s="573"/>
    </row>
    <row r="667" spans="1:8" ht="15">
      <c r="A667" s="573"/>
      <c r="B667" s="573"/>
      <c r="C667" s="573"/>
      <c r="D667" s="573"/>
      <c r="E667" s="573"/>
      <c r="F667" s="573"/>
      <c r="G667" s="573"/>
      <c r="H667" s="573"/>
    </row>
    <row r="668" spans="1:8" ht="15">
      <c r="A668" s="573"/>
      <c r="B668" s="573"/>
      <c r="C668" s="573"/>
      <c r="D668" s="573"/>
      <c r="E668" s="573"/>
      <c r="F668" s="573"/>
      <c r="G668" s="573"/>
      <c r="H668" s="573"/>
    </row>
    <row r="669" spans="1:8" ht="15">
      <c r="A669" s="573"/>
      <c r="B669" s="573"/>
      <c r="C669" s="573"/>
      <c r="D669" s="573"/>
      <c r="E669" s="573"/>
      <c r="F669" s="573"/>
      <c r="G669" s="573"/>
      <c r="H669" s="573"/>
    </row>
    <row r="670" spans="1:8" ht="15">
      <c r="A670" s="573"/>
      <c r="B670" s="573"/>
      <c r="C670" s="573"/>
      <c r="D670" s="573"/>
      <c r="E670" s="573"/>
      <c r="F670" s="573"/>
      <c r="G670" s="573"/>
      <c r="H670" s="573"/>
    </row>
    <row r="671" spans="1:8" ht="15">
      <c r="A671" s="573"/>
      <c r="B671" s="573"/>
      <c r="C671" s="573"/>
      <c r="D671" s="573"/>
      <c r="E671" s="573"/>
      <c r="F671" s="573"/>
      <c r="G671" s="573"/>
      <c r="H671" s="573"/>
    </row>
    <row r="672" spans="1:8" ht="15">
      <c r="A672" s="573"/>
      <c r="B672" s="573"/>
      <c r="C672" s="573"/>
      <c r="D672" s="573"/>
      <c r="E672" s="573"/>
      <c r="F672" s="573"/>
      <c r="G672" s="573"/>
      <c r="H672" s="573"/>
    </row>
    <row r="673" spans="1:8" ht="15">
      <c r="A673" s="573"/>
      <c r="B673" s="573"/>
      <c r="C673" s="573"/>
      <c r="D673" s="573"/>
      <c r="E673" s="573"/>
      <c r="F673" s="573"/>
      <c r="G673" s="573"/>
      <c r="H673" s="573"/>
    </row>
    <row r="674" spans="1:8" ht="15">
      <c r="A674" s="573"/>
      <c r="B674" s="573"/>
      <c r="C674" s="573"/>
      <c r="D674" s="573"/>
      <c r="E674" s="573"/>
      <c r="F674" s="573"/>
      <c r="G674" s="573"/>
      <c r="H674" s="573"/>
    </row>
    <row r="675" spans="1:8" ht="15">
      <c r="A675" s="573"/>
      <c r="B675" s="573"/>
      <c r="C675" s="573"/>
      <c r="D675" s="573"/>
      <c r="E675" s="573"/>
      <c r="F675" s="573"/>
      <c r="G675" s="573"/>
      <c r="H675" s="573"/>
    </row>
    <row r="676" spans="1:8" ht="15">
      <c r="A676" s="573"/>
      <c r="B676" s="573"/>
      <c r="C676" s="573"/>
      <c r="D676" s="573"/>
      <c r="E676" s="573"/>
      <c r="F676" s="573"/>
      <c r="G676" s="573"/>
      <c r="H676" s="573"/>
    </row>
    <row r="677" spans="1:8" ht="15">
      <c r="A677" s="573"/>
      <c r="B677" s="573"/>
      <c r="C677" s="573"/>
      <c r="D677" s="573"/>
      <c r="E677" s="573"/>
      <c r="F677" s="573"/>
      <c r="G677" s="573"/>
      <c r="H677" s="573"/>
    </row>
    <row r="678" spans="1:8" ht="15">
      <c r="A678" s="573"/>
      <c r="B678" s="573"/>
      <c r="C678" s="573"/>
      <c r="D678" s="573"/>
      <c r="E678" s="573"/>
      <c r="F678" s="573"/>
      <c r="G678" s="573"/>
      <c r="H678" s="573"/>
    </row>
    <row r="679" spans="1:8" ht="15">
      <c r="A679" s="573"/>
      <c r="B679" s="573"/>
      <c r="C679" s="573"/>
      <c r="D679" s="573"/>
      <c r="E679" s="573"/>
      <c r="F679" s="573"/>
      <c r="G679" s="573"/>
      <c r="H679" s="573"/>
    </row>
    <row r="680" spans="1:8" ht="15">
      <c r="A680" s="573"/>
      <c r="B680" s="573"/>
      <c r="C680" s="573"/>
      <c r="D680" s="573"/>
      <c r="E680" s="573"/>
      <c r="F680" s="573"/>
      <c r="G680" s="573"/>
      <c r="H680" s="573"/>
    </row>
    <row r="681" spans="1:8" ht="15">
      <c r="A681" s="573"/>
      <c r="B681" s="573"/>
      <c r="C681" s="573"/>
      <c r="D681" s="573"/>
      <c r="E681" s="573"/>
      <c r="F681" s="573"/>
      <c r="G681" s="573"/>
      <c r="H681" s="573"/>
    </row>
    <row r="682" spans="1:8" ht="15">
      <c r="A682" s="573"/>
      <c r="B682" s="573"/>
      <c r="C682" s="573"/>
      <c r="D682" s="573"/>
      <c r="E682" s="573"/>
      <c r="F682" s="573"/>
      <c r="G682" s="573"/>
      <c r="H682" s="573"/>
    </row>
    <row r="683" spans="1:8" ht="15">
      <c r="A683" s="573"/>
      <c r="B683" s="573"/>
      <c r="C683" s="573"/>
      <c r="D683" s="573"/>
      <c r="E683" s="573"/>
      <c r="F683" s="573"/>
      <c r="G683" s="573"/>
      <c r="H683" s="573"/>
    </row>
    <row r="684" spans="1:8" ht="15">
      <c r="A684" s="573"/>
      <c r="B684" s="573"/>
      <c r="C684" s="573"/>
      <c r="D684" s="573"/>
      <c r="E684" s="573"/>
      <c r="F684" s="573"/>
      <c r="G684" s="573"/>
      <c r="H684" s="573"/>
    </row>
    <row r="685" spans="1:8" ht="15">
      <c r="A685" s="573"/>
      <c r="B685" s="573"/>
      <c r="C685" s="573"/>
      <c r="D685" s="573"/>
      <c r="E685" s="573"/>
      <c r="F685" s="573"/>
      <c r="G685" s="573"/>
      <c r="H685" s="573"/>
    </row>
    <row r="686" spans="1:8" ht="15">
      <c r="A686" s="573"/>
      <c r="B686" s="573"/>
      <c r="C686" s="573"/>
      <c r="D686" s="573"/>
      <c r="E686" s="573"/>
      <c r="F686" s="573"/>
      <c r="G686" s="573"/>
      <c r="H686" s="573"/>
    </row>
    <row r="687" spans="1:8" ht="15">
      <c r="A687" s="573"/>
      <c r="B687" s="573"/>
      <c r="C687" s="573"/>
      <c r="D687" s="573"/>
      <c r="E687" s="573"/>
      <c r="F687" s="573"/>
      <c r="G687" s="573"/>
      <c r="H687" s="573"/>
    </row>
    <row r="688" spans="1:8" ht="15">
      <c r="A688" s="573"/>
      <c r="B688" s="573"/>
      <c r="C688" s="573"/>
      <c r="D688" s="573"/>
      <c r="E688" s="573"/>
      <c r="F688" s="573"/>
      <c r="G688" s="573"/>
      <c r="H688" s="573"/>
    </row>
    <row r="689" spans="1:8" ht="15">
      <c r="A689" s="573"/>
      <c r="B689" s="573"/>
      <c r="C689" s="573"/>
      <c r="D689" s="573"/>
      <c r="E689" s="573"/>
      <c r="F689" s="573"/>
      <c r="G689" s="573"/>
      <c r="H689" s="573"/>
    </row>
    <row r="690" spans="1:8" ht="15">
      <c r="A690" s="573"/>
      <c r="B690" s="573"/>
      <c r="C690" s="573"/>
      <c r="D690" s="573"/>
      <c r="E690" s="573"/>
      <c r="F690" s="573"/>
      <c r="G690" s="573"/>
      <c r="H690" s="573"/>
    </row>
    <row r="691" spans="1:8" ht="15">
      <c r="A691" s="573"/>
      <c r="B691" s="573"/>
      <c r="C691" s="573"/>
      <c r="D691" s="573"/>
      <c r="E691" s="573"/>
      <c r="F691" s="573"/>
      <c r="G691" s="573"/>
      <c r="H691" s="573"/>
    </row>
    <row r="692" spans="1:8" ht="15">
      <c r="A692" s="573"/>
      <c r="B692" s="573"/>
      <c r="C692" s="573"/>
      <c r="D692" s="573"/>
      <c r="E692" s="573"/>
      <c r="F692" s="573"/>
      <c r="G692" s="573"/>
      <c r="H692" s="573"/>
    </row>
    <row r="693" spans="1:8" ht="15">
      <c r="A693" s="573"/>
      <c r="B693" s="573"/>
      <c r="C693" s="573"/>
      <c r="D693" s="573"/>
      <c r="E693" s="573"/>
      <c r="F693" s="573"/>
      <c r="G693" s="573"/>
      <c r="H693" s="573"/>
    </row>
    <row r="694" spans="1:8" ht="15">
      <c r="A694" s="573"/>
      <c r="B694" s="573"/>
      <c r="C694" s="573"/>
      <c r="D694" s="573"/>
      <c r="E694" s="573"/>
      <c r="F694" s="573"/>
      <c r="G694" s="573"/>
      <c r="H694" s="573"/>
    </row>
    <row r="695" spans="1:8" ht="15">
      <c r="A695" s="573"/>
      <c r="B695" s="573"/>
      <c r="C695" s="573"/>
      <c r="D695" s="573"/>
      <c r="E695" s="573"/>
      <c r="F695" s="573"/>
      <c r="G695" s="573"/>
      <c r="H695" s="573"/>
    </row>
    <row r="696" spans="1:8" ht="15">
      <c r="A696" s="573"/>
      <c r="B696" s="573"/>
      <c r="C696" s="573"/>
      <c r="D696" s="573"/>
      <c r="E696" s="573"/>
      <c r="F696" s="573"/>
      <c r="G696" s="573"/>
      <c r="H696" s="573"/>
    </row>
    <row r="697" spans="1:8" ht="15">
      <c r="A697" s="573"/>
      <c r="B697" s="573"/>
      <c r="C697" s="573"/>
      <c r="D697" s="573"/>
      <c r="E697" s="573"/>
      <c r="F697" s="573"/>
      <c r="G697" s="573"/>
      <c r="H697" s="573"/>
    </row>
    <row r="698" spans="1:8" ht="15">
      <c r="A698" s="573"/>
      <c r="B698" s="573"/>
      <c r="C698" s="573"/>
      <c r="D698" s="573"/>
      <c r="E698" s="573"/>
      <c r="F698" s="573"/>
      <c r="G698" s="573"/>
      <c r="H698" s="573"/>
    </row>
    <row r="699" spans="1:8" ht="15">
      <c r="A699" s="573"/>
      <c r="B699" s="573"/>
      <c r="C699" s="573"/>
      <c r="D699" s="573"/>
      <c r="E699" s="573"/>
      <c r="F699" s="573"/>
      <c r="G699" s="573"/>
      <c r="H699" s="573"/>
    </row>
    <row r="700" spans="1:8" ht="15">
      <c r="A700" s="573"/>
      <c r="B700" s="573"/>
      <c r="C700" s="573"/>
      <c r="D700" s="573"/>
      <c r="E700" s="573"/>
      <c r="F700" s="573"/>
      <c r="G700" s="573"/>
      <c r="H700" s="573"/>
    </row>
    <row r="701" spans="1:8" ht="15">
      <c r="A701" s="573"/>
      <c r="B701" s="573"/>
      <c r="C701" s="573"/>
      <c r="D701" s="573"/>
      <c r="E701" s="573"/>
      <c r="F701" s="573"/>
      <c r="G701" s="573"/>
      <c r="H701" s="573"/>
    </row>
    <row r="702" spans="1:8" ht="15">
      <c r="A702" s="573"/>
      <c r="B702" s="573"/>
      <c r="C702" s="573"/>
      <c r="D702" s="573"/>
      <c r="E702" s="573"/>
      <c r="F702" s="573"/>
      <c r="G702" s="573"/>
      <c r="H702" s="573"/>
    </row>
    <row r="703" spans="1:8" ht="15">
      <c r="A703" s="573"/>
      <c r="B703" s="573"/>
      <c r="C703" s="573"/>
      <c r="D703" s="573"/>
      <c r="E703" s="573"/>
      <c r="F703" s="573"/>
      <c r="G703" s="573"/>
      <c r="H703" s="573"/>
    </row>
    <row r="704" spans="1:8" ht="15">
      <c r="A704" s="573"/>
      <c r="B704" s="573"/>
      <c r="C704" s="573"/>
      <c r="D704" s="573"/>
      <c r="E704" s="573"/>
      <c r="F704" s="573"/>
      <c r="G704" s="573"/>
      <c r="H704" s="573"/>
    </row>
    <row r="705" spans="1:8" ht="15">
      <c r="A705" s="573"/>
      <c r="B705" s="573"/>
      <c r="C705" s="573"/>
      <c r="D705" s="573"/>
      <c r="E705" s="573"/>
      <c r="F705" s="573"/>
      <c r="G705" s="573"/>
      <c r="H705" s="573"/>
    </row>
    <row r="706" spans="1:8" ht="15">
      <c r="A706" s="573"/>
      <c r="B706" s="573"/>
      <c r="C706" s="573"/>
      <c r="D706" s="573"/>
      <c r="E706" s="573"/>
      <c r="F706" s="573"/>
      <c r="G706" s="573"/>
      <c r="H706" s="573"/>
    </row>
    <row r="707" spans="1:8" ht="15">
      <c r="A707" s="573"/>
      <c r="B707" s="573"/>
      <c r="C707" s="573"/>
      <c r="D707" s="573"/>
      <c r="E707" s="573"/>
      <c r="F707" s="573"/>
      <c r="G707" s="573"/>
      <c r="H707" s="573"/>
    </row>
    <row r="708" spans="1:8" ht="15">
      <c r="A708" s="573"/>
      <c r="B708" s="573"/>
      <c r="C708" s="573"/>
      <c r="D708" s="573"/>
      <c r="E708" s="573"/>
      <c r="F708" s="573"/>
      <c r="G708" s="573"/>
      <c r="H708" s="573"/>
    </row>
    <row r="709" spans="1:8" ht="15">
      <c r="A709" s="573"/>
      <c r="B709" s="573"/>
      <c r="C709" s="573"/>
      <c r="D709" s="573"/>
      <c r="E709" s="573"/>
      <c r="F709" s="573"/>
      <c r="G709" s="573"/>
      <c r="H709" s="573"/>
    </row>
    <row r="710" spans="1:8" ht="15">
      <c r="A710" s="573"/>
      <c r="B710" s="573"/>
      <c r="C710" s="573"/>
      <c r="D710" s="573"/>
      <c r="E710" s="573"/>
      <c r="F710" s="573"/>
      <c r="G710" s="573"/>
      <c r="H710" s="573"/>
    </row>
    <row r="711" spans="1:8" ht="15">
      <c r="A711" s="573"/>
      <c r="B711" s="573"/>
      <c r="C711" s="573"/>
      <c r="D711" s="573"/>
      <c r="E711" s="573"/>
      <c r="F711" s="573"/>
      <c r="G711" s="573"/>
      <c r="H711" s="573"/>
    </row>
    <row r="712" spans="1:8" ht="15">
      <c r="A712" s="573"/>
      <c r="B712" s="573"/>
      <c r="C712" s="573"/>
      <c r="D712" s="573"/>
      <c r="E712" s="573"/>
      <c r="F712" s="573"/>
      <c r="G712" s="573"/>
      <c r="H712" s="573"/>
    </row>
    <row r="713" spans="1:8" ht="15">
      <c r="A713" s="573"/>
      <c r="B713" s="573"/>
      <c r="C713" s="573"/>
      <c r="D713" s="573"/>
      <c r="E713" s="573"/>
      <c r="F713" s="573"/>
      <c r="G713" s="573"/>
      <c r="H713" s="573"/>
    </row>
    <row r="714" spans="1:8" ht="15">
      <c r="A714" s="573"/>
      <c r="B714" s="573"/>
      <c r="C714" s="573"/>
      <c r="D714" s="573"/>
      <c r="E714" s="573"/>
      <c r="F714" s="573"/>
      <c r="G714" s="573"/>
      <c r="H714" s="573"/>
    </row>
    <row r="715" spans="1:8" ht="15">
      <c r="A715" s="573"/>
      <c r="B715" s="573"/>
      <c r="C715" s="573"/>
      <c r="D715" s="573"/>
      <c r="E715" s="573"/>
      <c r="F715" s="573"/>
      <c r="G715" s="573"/>
      <c r="H715" s="573"/>
    </row>
    <row r="716" spans="1:8" ht="15">
      <c r="A716" s="573"/>
      <c r="B716" s="573"/>
      <c r="C716" s="573"/>
      <c r="D716" s="573"/>
      <c r="E716" s="573"/>
      <c r="F716" s="573"/>
      <c r="G716" s="573"/>
      <c r="H716" s="573"/>
    </row>
    <row r="717" spans="1:8" ht="15">
      <c r="A717" s="573"/>
      <c r="B717" s="573"/>
      <c r="C717" s="573"/>
      <c r="D717" s="573"/>
      <c r="E717" s="573"/>
      <c r="F717" s="573"/>
      <c r="G717" s="573"/>
      <c r="H717" s="573"/>
    </row>
    <row r="718" spans="1:8" ht="15">
      <c r="A718" s="573"/>
      <c r="B718" s="573"/>
      <c r="C718" s="573"/>
      <c r="D718" s="573"/>
      <c r="E718" s="573"/>
      <c r="F718" s="573"/>
      <c r="G718" s="573"/>
      <c r="H718" s="573"/>
    </row>
    <row r="719" spans="1:8" ht="15">
      <c r="A719" s="573"/>
      <c r="B719" s="573"/>
      <c r="C719" s="573"/>
      <c r="D719" s="573"/>
      <c r="E719" s="573"/>
      <c r="F719" s="573"/>
      <c r="G719" s="573"/>
      <c r="H719" s="573"/>
    </row>
    <row r="720" spans="1:8" ht="15">
      <c r="A720" s="573"/>
      <c r="B720" s="573"/>
      <c r="C720" s="573"/>
      <c r="D720" s="573"/>
      <c r="E720" s="573"/>
      <c r="F720" s="573"/>
      <c r="G720" s="573"/>
      <c r="H720" s="573"/>
    </row>
    <row r="721" spans="1:8" ht="15">
      <c r="A721" s="573"/>
      <c r="B721" s="573"/>
      <c r="C721" s="573"/>
      <c r="D721" s="573"/>
      <c r="E721" s="573"/>
      <c r="F721" s="573"/>
      <c r="G721" s="573"/>
      <c r="H721" s="573"/>
    </row>
    <row r="722" spans="1:8" ht="15">
      <c r="A722" s="573"/>
      <c r="B722" s="573"/>
      <c r="C722" s="573"/>
      <c r="D722" s="573"/>
      <c r="E722" s="573"/>
      <c r="F722" s="573"/>
      <c r="G722" s="573"/>
      <c r="H722" s="573"/>
    </row>
    <row r="723" spans="1:8" ht="15">
      <c r="A723" s="573"/>
      <c r="B723" s="573"/>
      <c r="C723" s="573"/>
      <c r="D723" s="573"/>
      <c r="E723" s="573"/>
      <c r="F723" s="573"/>
      <c r="G723" s="573"/>
      <c r="H723" s="573"/>
    </row>
    <row r="724" spans="1:8" ht="15">
      <c r="A724" s="573"/>
      <c r="B724" s="573"/>
      <c r="C724" s="573"/>
      <c r="D724" s="573"/>
      <c r="E724" s="573"/>
      <c r="F724" s="573"/>
      <c r="G724" s="573"/>
      <c r="H724" s="573"/>
    </row>
    <row r="725" spans="1:8" ht="15">
      <c r="A725" s="573"/>
      <c r="B725" s="573"/>
      <c r="C725" s="573"/>
      <c r="D725" s="573"/>
      <c r="E725" s="573"/>
      <c r="F725" s="573"/>
      <c r="G725" s="573"/>
      <c r="H725" s="573"/>
    </row>
    <row r="726" spans="1:8" ht="15">
      <c r="A726" s="573"/>
      <c r="B726" s="573"/>
      <c r="C726" s="573"/>
      <c r="D726" s="573"/>
      <c r="E726" s="573"/>
      <c r="F726" s="573"/>
      <c r="G726" s="573"/>
      <c r="H726" s="573"/>
    </row>
    <row r="727" spans="1:8" ht="15">
      <c r="A727" s="573"/>
      <c r="B727" s="573"/>
      <c r="C727" s="573"/>
      <c r="D727" s="573"/>
      <c r="E727" s="573"/>
      <c r="F727" s="573"/>
      <c r="G727" s="573"/>
      <c r="H727" s="573"/>
    </row>
    <row r="728" spans="1:8" ht="15">
      <c r="A728" s="573"/>
      <c r="B728" s="573"/>
      <c r="C728" s="573"/>
      <c r="D728" s="573"/>
      <c r="E728" s="573"/>
      <c r="F728" s="573"/>
      <c r="G728" s="573"/>
      <c r="H728" s="573"/>
    </row>
    <row r="729" spans="1:8" ht="15">
      <c r="A729" s="573"/>
      <c r="B729" s="573"/>
      <c r="C729" s="573"/>
      <c r="D729" s="573"/>
      <c r="E729" s="573"/>
      <c r="F729" s="573"/>
      <c r="G729" s="573"/>
      <c r="H729" s="573"/>
    </row>
    <row r="730" spans="1:8" ht="15">
      <c r="A730" s="573"/>
      <c r="B730" s="573"/>
      <c r="C730" s="573"/>
      <c r="D730" s="573"/>
      <c r="E730" s="573"/>
      <c r="F730" s="573"/>
      <c r="G730" s="573"/>
      <c r="H730" s="573"/>
    </row>
    <row r="731" spans="1:8" ht="15">
      <c r="A731" s="573"/>
      <c r="B731" s="573"/>
      <c r="C731" s="573"/>
      <c r="D731" s="573"/>
      <c r="E731" s="573"/>
      <c r="F731" s="573"/>
      <c r="G731" s="573"/>
      <c r="H731" s="573"/>
    </row>
    <row r="732" spans="1:8" ht="15">
      <c r="A732" s="573"/>
      <c r="B732" s="573"/>
      <c r="C732" s="573"/>
      <c r="D732" s="573"/>
      <c r="E732" s="573"/>
      <c r="F732" s="573"/>
      <c r="G732" s="573"/>
      <c r="H732" s="573"/>
    </row>
    <row r="733" spans="1:8" ht="15">
      <c r="A733" s="573"/>
      <c r="B733" s="573"/>
      <c r="C733" s="573"/>
      <c r="D733" s="573"/>
      <c r="E733" s="573"/>
      <c r="F733" s="573"/>
      <c r="G733" s="573"/>
      <c r="H733" s="573"/>
    </row>
    <row r="734" spans="1:8" ht="15">
      <c r="A734" s="573"/>
      <c r="B734" s="573"/>
      <c r="C734" s="573"/>
      <c r="D734" s="573"/>
      <c r="E734" s="573"/>
      <c r="F734" s="573"/>
      <c r="G734" s="573"/>
      <c r="H734" s="573"/>
    </row>
    <row r="735" spans="1:8" ht="15">
      <c r="A735" s="573"/>
      <c r="B735" s="573"/>
      <c r="C735" s="573"/>
      <c r="D735" s="573"/>
      <c r="E735" s="573"/>
      <c r="F735" s="573"/>
      <c r="G735" s="573"/>
      <c r="H735" s="573"/>
    </row>
    <row r="736" spans="1:8" ht="15">
      <c r="A736" s="573"/>
      <c r="B736" s="573"/>
      <c r="C736" s="573"/>
      <c r="D736" s="573"/>
      <c r="E736" s="573"/>
      <c r="F736" s="573"/>
      <c r="G736" s="573"/>
      <c r="H736" s="573"/>
    </row>
    <row r="737" spans="1:8" ht="15">
      <c r="A737" s="573"/>
      <c r="B737" s="573"/>
      <c r="C737" s="573"/>
      <c r="D737" s="573"/>
      <c r="E737" s="573"/>
      <c r="F737" s="573"/>
      <c r="G737" s="573"/>
      <c r="H737" s="573"/>
    </row>
    <row r="738" spans="1:8" ht="15">
      <c r="A738" s="573"/>
      <c r="B738" s="573"/>
      <c r="C738" s="573"/>
      <c r="D738" s="573"/>
      <c r="E738" s="573"/>
      <c r="F738" s="573"/>
      <c r="G738" s="573"/>
      <c r="H738" s="573"/>
    </row>
    <row r="739" spans="1:8" ht="15">
      <c r="A739" s="573"/>
      <c r="B739" s="573"/>
      <c r="C739" s="573"/>
      <c r="D739" s="573"/>
      <c r="E739" s="573"/>
      <c r="F739" s="573"/>
      <c r="G739" s="573"/>
      <c r="H739" s="573"/>
    </row>
    <row r="740" spans="1:8" ht="15">
      <c r="A740" s="573"/>
      <c r="B740" s="573"/>
      <c r="C740" s="573"/>
      <c r="D740" s="573"/>
      <c r="E740" s="573"/>
      <c r="F740" s="573"/>
      <c r="G740" s="573"/>
      <c r="H740" s="573"/>
    </row>
    <row r="741" spans="1:8" ht="15">
      <c r="A741" s="573"/>
      <c r="B741" s="573"/>
      <c r="C741" s="573"/>
      <c r="D741" s="573"/>
      <c r="E741" s="573"/>
      <c r="F741" s="573"/>
      <c r="G741" s="573"/>
      <c r="H741" s="573"/>
    </row>
    <row r="742" spans="1:8" ht="15">
      <c r="A742" s="573"/>
      <c r="B742" s="573"/>
      <c r="C742" s="573"/>
      <c r="D742" s="573"/>
      <c r="E742" s="573"/>
      <c r="F742" s="573"/>
      <c r="G742" s="573"/>
      <c r="H742" s="573"/>
    </row>
    <row r="743" spans="1:8" ht="15">
      <c r="A743" s="573"/>
      <c r="B743" s="573"/>
      <c r="C743" s="573"/>
      <c r="D743" s="573"/>
      <c r="E743" s="573"/>
      <c r="F743" s="573"/>
      <c r="G743" s="573"/>
      <c r="H743" s="573"/>
    </row>
    <row r="744" spans="1:8" ht="15">
      <c r="A744" s="573"/>
      <c r="B744" s="573"/>
      <c r="C744" s="573"/>
      <c r="D744" s="573"/>
      <c r="E744" s="573"/>
      <c r="F744" s="573"/>
      <c r="G744" s="573"/>
      <c r="H744" s="573"/>
    </row>
    <row r="745" spans="1:8" ht="15">
      <c r="A745" s="573"/>
      <c r="B745" s="573"/>
      <c r="C745" s="573"/>
      <c r="D745" s="573"/>
      <c r="E745" s="573"/>
      <c r="F745" s="573"/>
      <c r="G745" s="573"/>
      <c r="H745" s="573"/>
    </row>
    <row r="746" spans="1:8" ht="15">
      <c r="A746" s="573"/>
      <c r="B746" s="573"/>
      <c r="C746" s="573"/>
      <c r="D746" s="573"/>
      <c r="E746" s="573"/>
      <c r="F746" s="573"/>
      <c r="G746" s="573"/>
      <c r="H746" s="573"/>
    </row>
    <row r="747" spans="1:8" ht="15">
      <c r="A747" s="573"/>
      <c r="B747" s="573"/>
      <c r="C747" s="573"/>
      <c r="D747" s="573"/>
      <c r="E747" s="573"/>
      <c r="F747" s="573"/>
      <c r="G747" s="573"/>
      <c r="H747" s="573"/>
    </row>
    <row r="748" spans="1:8" ht="15">
      <c r="A748" s="573"/>
      <c r="B748" s="573"/>
      <c r="C748" s="573"/>
      <c r="D748" s="573"/>
      <c r="E748" s="573"/>
      <c r="F748" s="573"/>
      <c r="G748" s="573"/>
      <c r="H748" s="573"/>
    </row>
    <row r="749" spans="1:8" ht="15">
      <c r="A749" s="573"/>
      <c r="B749" s="573"/>
      <c r="C749" s="573"/>
      <c r="D749" s="573"/>
      <c r="E749" s="573"/>
      <c r="F749" s="573"/>
      <c r="G749" s="573"/>
      <c r="H749" s="573"/>
    </row>
    <row r="750" spans="1:8" ht="15">
      <c r="A750" s="573"/>
      <c r="B750" s="573"/>
      <c r="C750" s="573"/>
      <c r="D750" s="573"/>
      <c r="E750" s="573"/>
      <c r="F750" s="573"/>
      <c r="G750" s="573"/>
      <c r="H750" s="573"/>
    </row>
    <row r="751" spans="1:8" ht="15">
      <c r="A751" s="573"/>
      <c r="B751" s="573"/>
      <c r="C751" s="573"/>
      <c r="D751" s="573"/>
      <c r="E751" s="573"/>
      <c r="F751" s="573"/>
      <c r="G751" s="573"/>
      <c r="H751" s="573"/>
    </row>
    <row r="752" spans="1:8" ht="15">
      <c r="A752" s="573"/>
      <c r="B752" s="573"/>
      <c r="C752" s="573"/>
      <c r="D752" s="573"/>
      <c r="E752" s="573"/>
      <c r="F752" s="573"/>
      <c r="G752" s="573"/>
      <c r="H752" s="573"/>
    </row>
    <row r="753" spans="1:8" ht="15">
      <c r="A753" s="573"/>
      <c r="B753" s="573"/>
      <c r="C753" s="573"/>
      <c r="D753" s="573"/>
      <c r="E753" s="573"/>
      <c r="F753" s="573"/>
      <c r="G753" s="573"/>
      <c r="H753" s="573"/>
    </row>
    <row r="754" spans="1:8" ht="15">
      <c r="A754" s="573"/>
      <c r="B754" s="573"/>
      <c r="C754" s="573"/>
      <c r="D754" s="573"/>
      <c r="E754" s="573"/>
      <c r="F754" s="573"/>
      <c r="G754" s="573"/>
      <c r="H754" s="573"/>
    </row>
    <row r="755" spans="1:8" ht="15">
      <c r="A755" s="573"/>
      <c r="B755" s="573"/>
      <c r="C755" s="573"/>
      <c r="D755" s="573"/>
      <c r="E755" s="573"/>
      <c r="F755" s="573"/>
      <c r="G755" s="573"/>
      <c r="H755" s="573"/>
    </row>
    <row r="756" spans="1:8" ht="15">
      <c r="A756" s="573"/>
      <c r="B756" s="573"/>
      <c r="C756" s="573"/>
      <c r="D756" s="573"/>
      <c r="E756" s="573"/>
      <c r="F756" s="573"/>
      <c r="G756" s="573"/>
      <c r="H756" s="573"/>
    </row>
    <row r="757" spans="1:8" ht="15">
      <c r="A757" s="573"/>
      <c r="B757" s="573"/>
      <c r="C757" s="573"/>
      <c r="D757" s="573"/>
      <c r="E757" s="573"/>
      <c r="F757" s="573"/>
      <c r="G757" s="573"/>
      <c r="H757" s="573"/>
    </row>
    <row r="758" spans="1:8" ht="15">
      <c r="A758" s="573"/>
      <c r="B758" s="573"/>
      <c r="C758" s="573"/>
      <c r="D758" s="573"/>
      <c r="E758" s="573"/>
      <c r="F758" s="573"/>
      <c r="G758" s="573"/>
      <c r="H758" s="573"/>
    </row>
    <row r="759" spans="1:8" ht="15">
      <c r="A759" s="573"/>
      <c r="B759" s="573"/>
      <c r="C759" s="573"/>
      <c r="D759" s="573"/>
      <c r="E759" s="573"/>
      <c r="F759" s="573"/>
      <c r="G759" s="573"/>
      <c r="H759" s="573"/>
    </row>
    <row r="760" spans="1:8" ht="15">
      <c r="A760" s="573"/>
      <c r="B760" s="573"/>
      <c r="C760" s="573"/>
      <c r="D760" s="573"/>
      <c r="E760" s="573"/>
      <c r="F760" s="573"/>
      <c r="G760" s="573"/>
      <c r="H760" s="573"/>
    </row>
    <row r="761" spans="1:8" ht="15">
      <c r="A761" s="573"/>
      <c r="B761" s="573"/>
      <c r="C761" s="573"/>
      <c r="D761" s="573"/>
      <c r="E761" s="573"/>
      <c r="F761" s="573"/>
      <c r="G761" s="573"/>
      <c r="H761" s="573"/>
    </row>
    <row r="762" spans="1:8" ht="15">
      <c r="A762" s="573"/>
      <c r="B762" s="573"/>
      <c r="C762" s="573"/>
      <c r="D762" s="573"/>
      <c r="E762" s="573"/>
      <c r="F762" s="573"/>
      <c r="G762" s="573"/>
      <c r="H762" s="573"/>
    </row>
    <row r="763" spans="1:8" ht="15">
      <c r="A763" s="573"/>
      <c r="B763" s="573"/>
      <c r="C763" s="573"/>
      <c r="D763" s="573"/>
      <c r="E763" s="573"/>
      <c r="F763" s="573"/>
      <c r="G763" s="573"/>
      <c r="H763" s="573"/>
    </row>
    <row r="764" spans="1:8" ht="15">
      <c r="A764" s="573"/>
      <c r="B764" s="573"/>
      <c r="C764" s="573"/>
      <c r="D764" s="573"/>
      <c r="E764" s="573"/>
      <c r="F764" s="573"/>
      <c r="G764" s="573"/>
      <c r="H764" s="573"/>
    </row>
    <row r="765" spans="1:8" ht="15">
      <c r="A765" s="573"/>
      <c r="B765" s="573"/>
      <c r="C765" s="573"/>
      <c r="D765" s="573"/>
      <c r="E765" s="573"/>
      <c r="F765" s="573"/>
      <c r="G765" s="573"/>
      <c r="H765" s="573"/>
    </row>
    <row r="766" spans="1:8" ht="15">
      <c r="A766" s="573"/>
      <c r="B766" s="573"/>
      <c r="C766" s="573"/>
      <c r="D766" s="573"/>
      <c r="E766" s="573"/>
      <c r="F766" s="573"/>
      <c r="G766" s="573"/>
      <c r="H766" s="573"/>
    </row>
    <row r="767" spans="1:8" ht="15">
      <c r="A767" s="573"/>
      <c r="B767" s="573"/>
      <c r="C767" s="573"/>
      <c r="D767" s="573"/>
      <c r="E767" s="573"/>
      <c r="F767" s="573"/>
      <c r="G767" s="573"/>
      <c r="H767" s="573"/>
    </row>
    <row r="768" spans="1:8" ht="15">
      <c r="A768" s="573"/>
      <c r="B768" s="573"/>
      <c r="C768" s="573"/>
      <c r="D768" s="573"/>
      <c r="E768" s="573"/>
      <c r="F768" s="573"/>
      <c r="G768" s="573"/>
      <c r="H768" s="573"/>
    </row>
    <row r="769" spans="1:8" ht="15">
      <c r="A769" s="573"/>
      <c r="B769" s="573"/>
      <c r="C769" s="573"/>
      <c r="D769" s="573"/>
      <c r="E769" s="573"/>
      <c r="F769" s="573"/>
      <c r="G769" s="573"/>
      <c r="H769" s="573"/>
    </row>
    <row r="770" spans="1:8" ht="15">
      <c r="A770" s="573"/>
      <c r="B770" s="573"/>
      <c r="C770" s="573"/>
      <c r="D770" s="573"/>
      <c r="E770" s="573"/>
      <c r="F770" s="573"/>
      <c r="G770" s="573"/>
      <c r="H770" s="573"/>
    </row>
    <row r="771" spans="1:8" ht="15">
      <c r="A771" s="573"/>
      <c r="B771" s="573"/>
      <c r="C771" s="573"/>
      <c r="D771" s="573"/>
      <c r="E771" s="573"/>
      <c r="F771" s="573"/>
      <c r="G771" s="573"/>
      <c r="H771" s="573"/>
    </row>
    <row r="772" spans="1:8" ht="15">
      <c r="A772" s="573"/>
      <c r="B772" s="573"/>
      <c r="C772" s="573"/>
      <c r="D772" s="573"/>
      <c r="E772" s="573"/>
      <c r="F772" s="573"/>
      <c r="G772" s="573"/>
      <c r="H772" s="573"/>
    </row>
    <row r="773" spans="1:8" ht="15">
      <c r="A773" s="573"/>
      <c r="B773" s="573"/>
      <c r="C773" s="573"/>
      <c r="D773" s="573"/>
      <c r="E773" s="573"/>
      <c r="F773" s="573"/>
      <c r="G773" s="573"/>
      <c r="H773" s="573"/>
    </row>
    <row r="774" spans="1:8" ht="15">
      <c r="A774" s="573"/>
      <c r="B774" s="573"/>
      <c r="C774" s="573"/>
      <c r="D774" s="573"/>
      <c r="E774" s="573"/>
      <c r="F774" s="573"/>
      <c r="G774" s="573"/>
      <c r="H774" s="573"/>
    </row>
    <row r="775" spans="1:8" ht="15">
      <c r="A775" s="573"/>
      <c r="B775" s="573"/>
      <c r="C775" s="573"/>
      <c r="D775" s="573"/>
      <c r="E775" s="573"/>
      <c r="F775" s="573"/>
      <c r="G775" s="573"/>
      <c r="H775" s="573"/>
    </row>
    <row r="776" spans="1:8" ht="15">
      <c r="A776" s="573"/>
      <c r="B776" s="573"/>
      <c r="C776" s="573"/>
      <c r="D776" s="573"/>
      <c r="E776" s="573"/>
      <c r="F776" s="573"/>
      <c r="G776" s="573"/>
      <c r="H776" s="573"/>
    </row>
    <row r="777" spans="1:8" ht="15">
      <c r="A777" s="573"/>
      <c r="B777" s="573"/>
      <c r="C777" s="573"/>
      <c r="D777" s="573"/>
      <c r="E777" s="573"/>
      <c r="F777" s="573"/>
      <c r="G777" s="573"/>
      <c r="H777" s="573"/>
    </row>
    <row r="778" spans="1:8" ht="15">
      <c r="A778" s="573"/>
      <c r="B778" s="573"/>
      <c r="C778" s="573"/>
      <c r="D778" s="573"/>
      <c r="E778" s="573"/>
      <c r="F778" s="573"/>
      <c r="G778" s="573"/>
      <c r="H778" s="573"/>
    </row>
    <row r="779" spans="1:8" ht="15">
      <c r="A779" s="573"/>
      <c r="B779" s="573"/>
      <c r="C779" s="573"/>
      <c r="D779" s="573"/>
      <c r="E779" s="573"/>
      <c r="F779" s="573"/>
      <c r="G779" s="573"/>
      <c r="H779" s="573"/>
    </row>
    <row r="780" spans="1:8" ht="15">
      <c r="A780" s="573"/>
      <c r="B780" s="573"/>
      <c r="C780" s="573"/>
      <c r="D780" s="573"/>
      <c r="E780" s="573"/>
      <c r="F780" s="573"/>
      <c r="G780" s="573"/>
      <c r="H780" s="573"/>
    </row>
    <row r="781" spans="1:8" ht="15">
      <c r="A781" s="573"/>
      <c r="B781" s="573"/>
      <c r="C781" s="573"/>
      <c r="D781" s="573"/>
      <c r="E781" s="573"/>
      <c r="F781" s="573"/>
      <c r="G781" s="573"/>
      <c r="H781" s="573"/>
    </row>
    <row r="782" spans="1:8" ht="15">
      <c r="A782" s="573"/>
      <c r="B782" s="573"/>
      <c r="C782" s="573"/>
      <c r="D782" s="573"/>
      <c r="E782" s="573"/>
      <c r="F782" s="573"/>
      <c r="G782" s="573"/>
      <c r="H782" s="573"/>
    </row>
    <row r="783" spans="1:8" ht="15">
      <c r="A783" s="573"/>
      <c r="B783" s="573"/>
      <c r="C783" s="573"/>
      <c r="D783" s="573"/>
      <c r="E783" s="573"/>
      <c r="F783" s="573"/>
      <c r="G783" s="573"/>
      <c r="H783" s="573"/>
    </row>
    <row r="784" spans="1:8" ht="15">
      <c r="A784" s="573"/>
      <c r="B784" s="573"/>
      <c r="C784" s="573"/>
      <c r="D784" s="573"/>
      <c r="E784" s="573"/>
      <c r="F784" s="573"/>
      <c r="G784" s="573"/>
      <c r="H784" s="573"/>
    </row>
    <row r="785" spans="1:8" ht="15">
      <c r="A785" s="573"/>
      <c r="B785" s="573"/>
      <c r="C785" s="573"/>
      <c r="D785" s="573"/>
      <c r="E785" s="573"/>
      <c r="F785" s="573"/>
      <c r="G785" s="573"/>
      <c r="H785" s="573"/>
    </row>
    <row r="786" spans="1:8" ht="15">
      <c r="A786" s="573"/>
      <c r="B786" s="573"/>
      <c r="C786" s="573"/>
      <c r="D786" s="573"/>
      <c r="E786" s="573"/>
      <c r="F786" s="573"/>
      <c r="G786" s="573"/>
      <c r="H786" s="573"/>
    </row>
    <row r="787" spans="1:8" ht="15">
      <c r="A787" s="573"/>
      <c r="B787" s="573"/>
      <c r="C787" s="573"/>
      <c r="D787" s="573"/>
      <c r="E787" s="573"/>
      <c r="F787" s="573"/>
      <c r="G787" s="573"/>
      <c r="H787" s="573"/>
    </row>
    <row r="788" spans="1:8" ht="15">
      <c r="A788" s="573"/>
      <c r="B788" s="573"/>
      <c r="C788" s="573"/>
      <c r="D788" s="573"/>
      <c r="E788" s="573"/>
      <c r="F788" s="573"/>
      <c r="G788" s="573"/>
      <c r="H788" s="573"/>
    </row>
    <row r="789" spans="1:8" ht="15">
      <c r="A789" s="573"/>
      <c r="B789" s="573"/>
      <c r="C789" s="573"/>
      <c r="D789" s="573"/>
      <c r="E789" s="573"/>
      <c r="F789" s="573"/>
      <c r="G789" s="573"/>
      <c r="H789" s="573"/>
    </row>
    <row r="790" spans="1:8" ht="15">
      <c r="A790" s="573"/>
      <c r="B790" s="573"/>
      <c r="C790" s="573"/>
      <c r="D790" s="573"/>
      <c r="E790" s="573"/>
      <c r="F790" s="573"/>
      <c r="G790" s="573"/>
      <c r="H790" s="573"/>
    </row>
    <row r="791" spans="1:8" ht="15">
      <c r="A791" s="573"/>
      <c r="B791" s="573"/>
      <c r="C791" s="573"/>
      <c r="D791" s="573"/>
      <c r="E791" s="573"/>
      <c r="F791" s="573"/>
      <c r="G791" s="573"/>
      <c r="H791" s="573"/>
    </row>
    <row r="792" spans="1:8" ht="15">
      <c r="A792" s="573"/>
      <c r="B792" s="573"/>
      <c r="C792" s="573"/>
      <c r="D792" s="573"/>
      <c r="E792" s="573"/>
      <c r="F792" s="573"/>
      <c r="G792" s="573"/>
      <c r="H792" s="573"/>
    </row>
    <row r="793" spans="1:8" ht="15">
      <c r="A793" s="573"/>
      <c r="B793" s="573"/>
      <c r="C793" s="573"/>
      <c r="D793" s="573"/>
      <c r="E793" s="573"/>
      <c r="F793" s="573"/>
      <c r="G793" s="573"/>
      <c r="H793" s="573"/>
    </row>
    <row r="794" spans="1:8" ht="15">
      <c r="A794" s="573"/>
      <c r="B794" s="573"/>
      <c r="C794" s="573"/>
      <c r="D794" s="573"/>
      <c r="E794" s="573"/>
      <c r="F794" s="573"/>
      <c r="G794" s="573"/>
      <c r="H794" s="573"/>
    </row>
    <row r="795" spans="1:8" ht="15">
      <c r="A795" s="573"/>
      <c r="B795" s="573"/>
      <c r="C795" s="573"/>
      <c r="D795" s="573"/>
      <c r="E795" s="573"/>
      <c r="F795" s="573"/>
      <c r="G795" s="573"/>
      <c r="H795" s="573"/>
    </row>
    <row r="796" spans="1:8" ht="15">
      <c r="A796" s="573"/>
      <c r="B796" s="573"/>
      <c r="C796" s="573"/>
      <c r="D796" s="573"/>
      <c r="E796" s="573"/>
      <c r="F796" s="573"/>
      <c r="G796" s="573"/>
      <c r="H796" s="573"/>
    </row>
    <row r="797" spans="1:8" ht="15">
      <c r="A797" s="573"/>
      <c r="B797" s="573"/>
      <c r="C797" s="573"/>
      <c r="D797" s="573"/>
      <c r="E797" s="573"/>
      <c r="F797" s="573"/>
      <c r="G797" s="573"/>
      <c r="H797" s="573"/>
    </row>
    <row r="798" spans="1:8" ht="15">
      <c r="A798" s="573"/>
      <c r="B798" s="573"/>
      <c r="C798" s="573"/>
      <c r="D798" s="573"/>
      <c r="E798" s="573"/>
      <c r="F798" s="573"/>
      <c r="G798" s="573"/>
      <c r="H798" s="573"/>
    </row>
    <row r="799" spans="1:8" ht="15">
      <c r="A799" s="573"/>
      <c r="B799" s="573"/>
      <c r="C799" s="573"/>
      <c r="D799" s="573"/>
      <c r="E799" s="573"/>
      <c r="F799" s="573"/>
      <c r="G799" s="573"/>
      <c r="H799" s="573"/>
    </row>
    <row r="800" spans="1:8" ht="15">
      <c r="A800" s="573"/>
      <c r="B800" s="573"/>
      <c r="C800" s="573"/>
      <c r="D800" s="573"/>
      <c r="E800" s="573"/>
      <c r="F800" s="573"/>
      <c r="G800" s="573"/>
      <c r="H800" s="573"/>
    </row>
    <row r="801" spans="1:8" ht="15">
      <c r="A801" s="573"/>
      <c r="B801" s="573"/>
      <c r="C801" s="573"/>
      <c r="D801" s="573"/>
      <c r="E801" s="573"/>
      <c r="F801" s="573"/>
      <c r="G801" s="573"/>
      <c r="H801" s="573"/>
    </row>
    <row r="802" spans="1:8" ht="15">
      <c r="A802" s="573"/>
      <c r="B802" s="573"/>
      <c r="C802" s="573"/>
      <c r="D802" s="573"/>
      <c r="E802" s="573"/>
      <c r="F802" s="573"/>
      <c r="G802" s="573"/>
      <c r="H802" s="573"/>
    </row>
    <row r="803" spans="1:8" ht="15">
      <c r="A803" s="573"/>
      <c r="B803" s="573"/>
      <c r="C803" s="573"/>
      <c r="D803" s="573"/>
      <c r="E803" s="573"/>
      <c r="F803" s="573"/>
      <c r="G803" s="573"/>
      <c r="H803" s="573"/>
    </row>
    <row r="804" spans="1:8" ht="15">
      <c r="A804" s="573"/>
      <c r="B804" s="573"/>
      <c r="C804" s="573"/>
      <c r="D804" s="573"/>
      <c r="E804" s="573"/>
      <c r="F804" s="573"/>
      <c r="G804" s="573"/>
      <c r="H804" s="573"/>
    </row>
    <row r="805" spans="1:8" ht="15">
      <c r="A805" s="573"/>
      <c r="B805" s="573"/>
      <c r="C805" s="573"/>
      <c r="D805" s="573"/>
      <c r="E805" s="573"/>
      <c r="F805" s="573"/>
      <c r="G805" s="573"/>
      <c r="H805" s="573"/>
    </row>
    <row r="806" spans="1:8" ht="15">
      <c r="A806" s="573"/>
      <c r="B806" s="573"/>
      <c r="C806" s="573"/>
      <c r="D806" s="573"/>
      <c r="E806" s="573"/>
      <c r="F806" s="573"/>
      <c r="G806" s="573"/>
      <c r="H806" s="573"/>
    </row>
    <row r="807" spans="1:8" ht="15">
      <c r="A807" s="573"/>
      <c r="B807" s="573"/>
      <c r="C807" s="573"/>
      <c r="D807" s="573"/>
      <c r="E807" s="573"/>
      <c r="F807" s="573"/>
      <c r="G807" s="573"/>
      <c r="H807" s="573"/>
    </row>
    <row r="808" spans="1:8" ht="15">
      <c r="A808" s="573"/>
      <c r="B808" s="573"/>
      <c r="C808" s="573"/>
      <c r="D808" s="573"/>
      <c r="E808" s="573"/>
      <c r="F808" s="573"/>
      <c r="G808" s="573"/>
      <c r="H808" s="573"/>
    </row>
    <row r="809" spans="1:8" ht="15">
      <c r="A809" s="573"/>
      <c r="B809" s="573"/>
      <c r="C809" s="573"/>
      <c r="D809" s="573"/>
      <c r="E809" s="573"/>
      <c r="F809" s="573"/>
      <c r="G809" s="573"/>
      <c r="H809" s="573"/>
    </row>
    <row r="810" spans="1:8" ht="15">
      <c r="A810" s="573"/>
      <c r="B810" s="573"/>
      <c r="C810" s="573"/>
      <c r="D810" s="573"/>
      <c r="E810" s="573"/>
      <c r="F810" s="573"/>
      <c r="G810" s="573"/>
      <c r="H810" s="573"/>
    </row>
    <row r="811" spans="1:8" ht="15">
      <c r="A811" s="573"/>
      <c r="B811" s="573"/>
      <c r="C811" s="573"/>
      <c r="D811" s="573"/>
      <c r="E811" s="573"/>
      <c r="F811" s="573"/>
      <c r="G811" s="573"/>
      <c r="H811" s="573"/>
    </row>
    <row r="812" spans="1:8" ht="15">
      <c r="A812" s="573"/>
      <c r="B812" s="573"/>
      <c r="C812" s="573"/>
      <c r="D812" s="573"/>
      <c r="E812" s="573"/>
      <c r="F812" s="573"/>
      <c r="G812" s="573"/>
      <c r="H812" s="573"/>
    </row>
    <row r="813" spans="1:8" ht="15">
      <c r="A813" s="573"/>
      <c r="B813" s="573"/>
      <c r="C813" s="573"/>
      <c r="D813" s="573"/>
      <c r="E813" s="573"/>
      <c r="F813" s="573"/>
      <c r="G813" s="573"/>
      <c r="H813" s="573"/>
    </row>
    <row r="814" spans="1:8" ht="15">
      <c r="A814" s="573"/>
      <c r="B814" s="573"/>
      <c r="C814" s="573"/>
      <c r="D814" s="573"/>
      <c r="E814" s="573"/>
      <c r="F814" s="573"/>
      <c r="G814" s="573"/>
      <c r="H814" s="573"/>
    </row>
    <row r="815" spans="1:8" ht="15">
      <c r="A815" s="573"/>
      <c r="B815" s="573"/>
      <c r="C815" s="573"/>
      <c r="D815" s="573"/>
      <c r="E815" s="573"/>
      <c r="F815" s="573"/>
      <c r="G815" s="573"/>
      <c r="H815" s="573"/>
    </row>
    <row r="816" spans="1:8" ht="15">
      <c r="A816" s="573"/>
      <c r="B816" s="573"/>
      <c r="C816" s="573"/>
      <c r="D816" s="573"/>
      <c r="E816" s="573"/>
      <c r="F816" s="573"/>
      <c r="G816" s="573"/>
      <c r="H816" s="573"/>
    </row>
    <row r="817" spans="1:8" ht="15">
      <c r="A817" s="573"/>
      <c r="B817" s="573"/>
      <c r="C817" s="573"/>
      <c r="D817" s="573"/>
      <c r="E817" s="573"/>
      <c r="F817" s="573"/>
      <c r="G817" s="573"/>
      <c r="H817" s="573"/>
    </row>
    <row r="818" spans="1:8" ht="15">
      <c r="A818" s="573"/>
      <c r="B818" s="573"/>
      <c r="C818" s="573"/>
      <c r="D818" s="573"/>
      <c r="E818" s="573"/>
      <c r="F818" s="573"/>
      <c r="G818" s="573"/>
      <c r="H818" s="573"/>
    </row>
    <row r="819" spans="1:8" ht="15">
      <c r="A819" s="573"/>
      <c r="B819" s="573"/>
      <c r="C819" s="573"/>
      <c r="D819" s="573"/>
      <c r="E819" s="573"/>
      <c r="F819" s="573"/>
      <c r="G819" s="573"/>
      <c r="H819" s="573"/>
    </row>
    <row r="820" spans="1:8" ht="15">
      <c r="A820" s="573"/>
      <c r="B820" s="573"/>
      <c r="C820" s="573"/>
      <c r="D820" s="573"/>
      <c r="E820" s="573"/>
      <c r="F820" s="573"/>
      <c r="G820" s="573"/>
      <c r="H820" s="573"/>
    </row>
    <row r="821" spans="1:8" ht="15">
      <c r="A821" s="573"/>
      <c r="B821" s="573"/>
      <c r="C821" s="573"/>
      <c r="D821" s="573"/>
      <c r="E821" s="573"/>
      <c r="F821" s="573"/>
      <c r="G821" s="573"/>
      <c r="H821" s="573"/>
    </row>
    <row r="822" spans="1:8" ht="15">
      <c r="A822" s="573"/>
      <c r="B822" s="573"/>
      <c r="C822" s="573"/>
      <c r="D822" s="573"/>
      <c r="E822" s="573"/>
      <c r="F822" s="573"/>
      <c r="G822" s="573"/>
      <c r="H822" s="573"/>
    </row>
    <row r="823" spans="1:8" ht="15">
      <c r="A823" s="573"/>
      <c r="B823" s="573"/>
      <c r="C823" s="573"/>
      <c r="D823" s="573"/>
      <c r="E823" s="573"/>
      <c r="F823" s="573"/>
      <c r="G823" s="573"/>
      <c r="H823" s="573"/>
    </row>
    <row r="824" spans="1:8" ht="15">
      <c r="A824" s="573"/>
      <c r="B824" s="573"/>
      <c r="C824" s="573"/>
      <c r="D824" s="573"/>
      <c r="E824" s="573"/>
      <c r="F824" s="573"/>
      <c r="G824" s="573"/>
      <c r="H824" s="573"/>
    </row>
    <row r="825" spans="1:8" ht="15">
      <c r="A825" s="573"/>
      <c r="B825" s="573"/>
      <c r="C825" s="573"/>
      <c r="D825" s="573"/>
      <c r="E825" s="573"/>
      <c r="F825" s="573"/>
      <c r="G825" s="573"/>
      <c r="H825" s="573"/>
    </row>
    <row r="826" spans="1:8" ht="15">
      <c r="A826" s="573"/>
      <c r="B826" s="573"/>
      <c r="C826" s="573"/>
      <c r="D826" s="573"/>
      <c r="E826" s="573"/>
      <c r="F826" s="573"/>
      <c r="G826" s="573"/>
      <c r="H826" s="573"/>
    </row>
    <row r="827" spans="1:8" ht="15">
      <c r="A827" s="573"/>
      <c r="B827" s="573"/>
      <c r="C827" s="573"/>
      <c r="D827" s="573"/>
      <c r="E827" s="573"/>
      <c r="F827" s="573"/>
      <c r="G827" s="573"/>
      <c r="H827" s="573"/>
    </row>
    <row r="828" spans="1:8" ht="15">
      <c r="A828" s="573"/>
      <c r="B828" s="573"/>
      <c r="C828" s="573"/>
      <c r="D828" s="573"/>
      <c r="E828" s="573"/>
      <c r="F828" s="573"/>
      <c r="G828" s="573"/>
      <c r="H828" s="573"/>
    </row>
    <row r="829" spans="1:8" ht="15">
      <c r="A829" s="573"/>
      <c r="B829" s="573"/>
      <c r="C829" s="573"/>
      <c r="D829" s="573"/>
      <c r="E829" s="573"/>
      <c r="F829" s="573"/>
      <c r="G829" s="573"/>
      <c r="H829" s="573"/>
    </row>
    <row r="830" spans="1:8" ht="15">
      <c r="A830" s="573"/>
      <c r="B830" s="573"/>
      <c r="C830" s="573"/>
      <c r="D830" s="573"/>
      <c r="E830" s="573"/>
      <c r="F830" s="573"/>
      <c r="G830" s="573"/>
      <c r="H830" s="573"/>
    </row>
    <row r="831" spans="1:8" ht="15">
      <c r="A831" s="573"/>
      <c r="B831" s="573"/>
      <c r="C831" s="573"/>
      <c r="D831" s="573"/>
      <c r="E831" s="573"/>
      <c r="F831" s="573"/>
      <c r="G831" s="573"/>
      <c r="H831" s="573"/>
    </row>
    <row r="832" spans="1:8" ht="15">
      <c r="A832" s="573"/>
      <c r="B832" s="573"/>
      <c r="C832" s="573"/>
      <c r="D832" s="573"/>
      <c r="E832" s="573"/>
      <c r="F832" s="573"/>
      <c r="G832" s="573"/>
      <c r="H832" s="573"/>
    </row>
    <row r="833" spans="1:8" ht="15">
      <c r="A833" s="573"/>
      <c r="B833" s="573"/>
      <c r="C833" s="573"/>
      <c r="D833" s="573"/>
      <c r="E833" s="573"/>
      <c r="F833" s="573"/>
      <c r="G833" s="573"/>
      <c r="H833" s="573"/>
    </row>
    <row r="834" spans="1:8" ht="15">
      <c r="A834" s="573"/>
      <c r="B834" s="573"/>
      <c r="C834" s="573"/>
      <c r="D834" s="573"/>
      <c r="E834" s="573"/>
      <c r="F834" s="573"/>
      <c r="G834" s="573"/>
      <c r="H834" s="573"/>
    </row>
    <row r="835" spans="1:8" ht="15">
      <c r="A835" s="573"/>
      <c r="B835" s="573"/>
      <c r="C835" s="573"/>
      <c r="D835" s="573"/>
      <c r="E835" s="573"/>
      <c r="F835" s="573"/>
      <c r="G835" s="573"/>
      <c r="H835" s="573"/>
    </row>
    <row r="836" spans="1:8" ht="15">
      <c r="A836" s="573"/>
      <c r="B836" s="573"/>
      <c r="C836" s="573"/>
      <c r="D836" s="573"/>
      <c r="E836" s="573"/>
      <c r="F836" s="573"/>
      <c r="G836" s="573"/>
      <c r="H836" s="573"/>
    </row>
    <row r="837" spans="1:8" ht="15">
      <c r="A837" s="573"/>
      <c r="B837" s="573"/>
      <c r="C837" s="573"/>
      <c r="D837" s="573"/>
      <c r="E837" s="573"/>
      <c r="F837" s="573"/>
      <c r="G837" s="573"/>
      <c r="H837" s="573"/>
    </row>
    <row r="838" spans="1:8" ht="15">
      <c r="A838" s="573"/>
      <c r="B838" s="573"/>
      <c r="C838" s="573"/>
      <c r="D838" s="573"/>
      <c r="E838" s="573"/>
      <c r="F838" s="573"/>
      <c r="G838" s="573"/>
      <c r="H838" s="573"/>
    </row>
    <row r="839" spans="1:8" ht="15">
      <c r="A839" s="573"/>
      <c r="B839" s="573"/>
      <c r="C839" s="573"/>
      <c r="D839" s="573"/>
      <c r="E839" s="573"/>
      <c r="F839" s="573"/>
      <c r="G839" s="573"/>
      <c r="H839" s="573"/>
    </row>
    <row r="840" spans="1:8" ht="15">
      <c r="A840" s="573"/>
      <c r="B840" s="573"/>
      <c r="C840" s="573"/>
      <c r="D840" s="573"/>
      <c r="E840" s="573"/>
      <c r="F840" s="573"/>
      <c r="G840" s="573"/>
      <c r="H840" s="573"/>
    </row>
    <row r="841" spans="1:8" ht="15">
      <c r="A841" s="573"/>
      <c r="B841" s="573"/>
      <c r="C841" s="573"/>
      <c r="D841" s="573"/>
      <c r="E841" s="573"/>
      <c r="F841" s="573"/>
      <c r="G841" s="573"/>
      <c r="H841" s="573"/>
    </row>
    <row r="842" spans="1:8" ht="15">
      <c r="A842" s="573"/>
      <c r="B842" s="573"/>
      <c r="C842" s="573"/>
      <c r="D842" s="573"/>
      <c r="E842" s="573"/>
      <c r="F842" s="573"/>
      <c r="G842" s="573"/>
      <c r="H842" s="573"/>
    </row>
    <row r="843" spans="1:8" ht="15">
      <c r="A843" s="573"/>
      <c r="B843" s="573"/>
      <c r="C843" s="573"/>
      <c r="D843" s="573"/>
      <c r="E843" s="573"/>
      <c r="F843" s="573"/>
      <c r="G843" s="573"/>
      <c r="H843" s="573"/>
    </row>
    <row r="844" spans="1:8" ht="15">
      <c r="A844" s="573"/>
      <c r="B844" s="573"/>
      <c r="C844" s="573"/>
      <c r="D844" s="573"/>
      <c r="E844" s="573"/>
      <c r="F844" s="573"/>
      <c r="G844" s="573"/>
      <c r="H844" s="573"/>
    </row>
    <row r="845" spans="1:8" ht="15">
      <c r="A845" s="573"/>
      <c r="B845" s="573"/>
      <c r="C845" s="573"/>
      <c r="D845" s="573"/>
      <c r="E845" s="573"/>
      <c r="F845" s="573"/>
      <c r="G845" s="573"/>
      <c r="H845" s="573"/>
    </row>
    <row r="846" spans="1:8" ht="15">
      <c r="A846" s="573"/>
      <c r="B846" s="573"/>
      <c r="C846" s="573"/>
      <c r="D846" s="573"/>
      <c r="E846" s="573"/>
      <c r="F846" s="573"/>
      <c r="G846" s="573"/>
      <c r="H846" s="573"/>
    </row>
    <row r="847" spans="1:8" ht="15">
      <c r="A847" s="573"/>
      <c r="B847" s="573"/>
      <c r="C847" s="573"/>
      <c r="D847" s="573"/>
      <c r="E847" s="573"/>
      <c r="F847" s="573"/>
      <c r="G847" s="573"/>
      <c r="H847" s="573"/>
    </row>
    <row r="848" spans="1:8" ht="15">
      <c r="A848" s="573"/>
      <c r="B848" s="573"/>
      <c r="C848" s="573"/>
      <c r="D848" s="573"/>
      <c r="E848" s="573"/>
      <c r="F848" s="573"/>
      <c r="G848" s="573"/>
      <c r="H848" s="573"/>
    </row>
    <row r="849" spans="1:8" ht="15">
      <c r="A849" s="573"/>
      <c r="B849" s="573"/>
      <c r="C849" s="573"/>
      <c r="D849" s="573"/>
      <c r="E849" s="573"/>
      <c r="F849" s="573"/>
      <c r="G849" s="573"/>
      <c r="H849" s="573"/>
    </row>
    <row r="850" spans="1:8" ht="15">
      <c r="A850" s="573"/>
      <c r="B850" s="573"/>
      <c r="C850" s="573"/>
      <c r="D850" s="573"/>
      <c r="E850" s="573"/>
      <c r="F850" s="573"/>
      <c r="G850" s="573"/>
      <c r="H850" s="573"/>
    </row>
    <row r="851" spans="1:8" ht="15">
      <c r="A851" s="573"/>
      <c r="B851" s="573"/>
      <c r="C851" s="573"/>
      <c r="D851" s="573"/>
      <c r="E851" s="573"/>
      <c r="F851" s="573"/>
      <c r="G851" s="573"/>
      <c r="H851" s="573"/>
    </row>
    <row r="852" spans="1:8" ht="15">
      <c r="A852" s="573"/>
      <c r="B852" s="573"/>
      <c r="C852" s="573"/>
      <c r="D852" s="573"/>
      <c r="E852" s="573"/>
      <c r="F852" s="573"/>
      <c r="G852" s="573"/>
      <c r="H852" s="573"/>
    </row>
    <row r="853" spans="1:8" ht="15">
      <c r="A853" s="573"/>
      <c r="B853" s="573"/>
      <c r="C853" s="573"/>
      <c r="D853" s="573"/>
      <c r="E853" s="573"/>
      <c r="F853" s="573"/>
      <c r="G853" s="573"/>
      <c r="H853" s="573"/>
    </row>
    <row r="854" spans="1:8" ht="15">
      <c r="A854" s="573"/>
      <c r="B854" s="573"/>
      <c r="C854" s="573"/>
      <c r="D854" s="573"/>
      <c r="E854" s="573"/>
      <c r="F854" s="573"/>
      <c r="G854" s="573"/>
      <c r="H854" s="573"/>
    </row>
    <row r="855" spans="1:8" ht="15">
      <c r="A855" s="573"/>
      <c r="B855" s="573"/>
      <c r="C855" s="573"/>
      <c r="D855" s="573"/>
      <c r="E855" s="573"/>
      <c r="F855" s="573"/>
      <c r="G855" s="573"/>
      <c r="H855" s="573"/>
    </row>
    <row r="856" spans="1:8" ht="15">
      <c r="A856" s="573"/>
      <c r="B856" s="573"/>
      <c r="C856" s="573"/>
      <c r="D856" s="573"/>
      <c r="E856" s="573"/>
      <c r="F856" s="573"/>
      <c r="G856" s="573"/>
      <c r="H856" s="573"/>
    </row>
    <row r="857" spans="1:8" ht="15">
      <c r="A857" s="573"/>
      <c r="B857" s="573"/>
      <c r="C857" s="573"/>
      <c r="D857" s="573"/>
      <c r="E857" s="573"/>
      <c r="F857" s="573"/>
      <c r="G857" s="573"/>
      <c r="H857" s="573"/>
    </row>
    <row r="858" spans="1:8" ht="15">
      <c r="A858" s="573"/>
      <c r="B858" s="573"/>
      <c r="C858" s="573"/>
      <c r="D858" s="573"/>
      <c r="E858" s="573"/>
      <c r="F858" s="573"/>
      <c r="G858" s="573"/>
      <c r="H858" s="573"/>
    </row>
    <row r="859" spans="1:8" ht="15">
      <c r="A859" s="573"/>
      <c r="B859" s="573"/>
      <c r="C859" s="573"/>
      <c r="D859" s="573"/>
      <c r="E859" s="573"/>
      <c r="F859" s="573"/>
      <c r="G859" s="573"/>
      <c r="H859" s="573"/>
    </row>
    <row r="860" spans="1:8" ht="15">
      <c r="A860" s="573"/>
      <c r="B860" s="573"/>
      <c r="C860" s="573"/>
      <c r="D860" s="573"/>
      <c r="E860" s="573"/>
      <c r="F860" s="573"/>
      <c r="G860" s="573"/>
      <c r="H860" s="573"/>
    </row>
    <row r="861" spans="1:8" ht="15">
      <c r="A861" s="573"/>
      <c r="B861" s="573"/>
      <c r="C861" s="573"/>
      <c r="D861" s="573"/>
      <c r="E861" s="573"/>
      <c r="F861" s="573"/>
      <c r="G861" s="573"/>
      <c r="H861" s="573"/>
    </row>
    <row r="862" spans="1:8" ht="15">
      <c r="A862" s="573"/>
      <c r="B862" s="573"/>
      <c r="C862" s="573"/>
      <c r="D862" s="573"/>
      <c r="E862" s="573"/>
      <c r="F862" s="573"/>
      <c r="G862" s="573"/>
      <c r="H862" s="573"/>
    </row>
    <row r="863" spans="1:8" ht="15">
      <c r="A863" s="573"/>
      <c r="B863" s="573"/>
      <c r="C863" s="573"/>
      <c r="D863" s="573"/>
      <c r="E863" s="573"/>
      <c r="F863" s="573"/>
      <c r="G863" s="573"/>
      <c r="H863" s="573"/>
    </row>
    <row r="864" spans="1:8" ht="15">
      <c r="A864" s="573"/>
      <c r="B864" s="573"/>
      <c r="C864" s="573"/>
      <c r="D864" s="573"/>
      <c r="E864" s="573"/>
      <c r="F864" s="573"/>
      <c r="G864" s="573"/>
      <c r="H864" s="573"/>
    </row>
    <row r="865" spans="1:8" ht="15">
      <c r="A865" s="573"/>
      <c r="B865" s="573"/>
      <c r="C865" s="573"/>
      <c r="D865" s="573"/>
      <c r="E865" s="573"/>
      <c r="F865" s="573"/>
      <c r="G865" s="573"/>
      <c r="H865" s="573"/>
    </row>
    <row r="866" spans="1:8" ht="15">
      <c r="A866" s="573"/>
      <c r="B866" s="573"/>
      <c r="C866" s="573"/>
      <c r="D866" s="573"/>
      <c r="E866" s="573"/>
      <c r="F866" s="573"/>
      <c r="G866" s="573"/>
      <c r="H866" s="573"/>
    </row>
    <row r="867" spans="1:8" ht="15">
      <c r="A867" s="573"/>
      <c r="B867" s="573"/>
      <c r="C867" s="573"/>
      <c r="D867" s="573"/>
      <c r="E867" s="573"/>
      <c r="F867" s="573"/>
      <c r="G867" s="573"/>
      <c r="H867" s="573"/>
    </row>
    <row r="868" spans="1:8" ht="15">
      <c r="A868" s="573"/>
      <c r="B868" s="573"/>
      <c r="C868" s="573"/>
      <c r="D868" s="573"/>
      <c r="E868" s="573"/>
      <c r="F868" s="573"/>
      <c r="G868" s="573"/>
      <c r="H868" s="573"/>
    </row>
    <row r="869" spans="1:8" ht="15">
      <c r="A869" s="573"/>
      <c r="B869" s="573"/>
      <c r="C869" s="573"/>
      <c r="D869" s="573"/>
      <c r="E869" s="573"/>
      <c r="F869" s="573"/>
      <c r="G869" s="573"/>
      <c r="H869" s="573"/>
    </row>
    <row r="870" spans="1:8" ht="15">
      <c r="A870" s="573"/>
      <c r="B870" s="573"/>
      <c r="C870" s="573"/>
      <c r="D870" s="573"/>
      <c r="E870" s="573"/>
      <c r="F870" s="573"/>
      <c r="G870" s="573"/>
      <c r="H870" s="573"/>
    </row>
    <row r="871" spans="1:8" ht="15">
      <c r="A871" s="573"/>
      <c r="B871" s="573"/>
      <c r="C871" s="573"/>
      <c r="D871" s="573"/>
      <c r="E871" s="573"/>
      <c r="F871" s="573"/>
      <c r="G871" s="573"/>
      <c r="H871" s="573"/>
    </row>
    <row r="872" spans="1:8" ht="15">
      <c r="A872" s="573"/>
      <c r="B872" s="573"/>
      <c r="C872" s="573"/>
      <c r="D872" s="573"/>
      <c r="E872" s="573"/>
      <c r="F872" s="573"/>
      <c r="G872" s="573"/>
      <c r="H872" s="573"/>
    </row>
    <row r="873" spans="1:8" ht="15">
      <c r="A873" s="573"/>
      <c r="B873" s="573"/>
      <c r="C873" s="573"/>
      <c r="D873" s="573"/>
      <c r="E873" s="573"/>
      <c r="F873" s="573"/>
      <c r="G873" s="573"/>
      <c r="H873" s="573"/>
    </row>
    <row r="874" spans="1:8" ht="15">
      <c r="A874" s="573"/>
      <c r="B874" s="573"/>
      <c r="C874" s="573"/>
      <c r="D874" s="573"/>
      <c r="E874" s="573"/>
      <c r="F874" s="573"/>
      <c r="G874" s="573"/>
      <c r="H874" s="573"/>
    </row>
    <row r="875" spans="1:8" ht="15">
      <c r="A875" s="573"/>
      <c r="B875" s="573"/>
      <c r="C875" s="573"/>
      <c r="D875" s="573"/>
      <c r="E875" s="573"/>
      <c r="F875" s="573"/>
      <c r="G875" s="573"/>
      <c r="H875" s="573"/>
    </row>
    <row r="876" spans="1:8" ht="15">
      <c r="A876" s="573"/>
      <c r="B876" s="573"/>
      <c r="C876" s="573"/>
      <c r="D876" s="573"/>
      <c r="E876" s="573"/>
      <c r="F876" s="573"/>
      <c r="G876" s="573"/>
      <c r="H876" s="573"/>
    </row>
    <row r="877" spans="1:8" ht="15">
      <c r="A877" s="573"/>
      <c r="B877" s="573"/>
      <c r="C877" s="573"/>
      <c r="D877" s="573"/>
      <c r="E877" s="573"/>
      <c r="F877" s="573"/>
      <c r="G877" s="573"/>
      <c r="H877" s="573"/>
    </row>
    <row r="878" spans="1:8" ht="15">
      <c r="A878" s="573"/>
      <c r="B878" s="573"/>
      <c r="C878" s="573"/>
      <c r="D878" s="573"/>
      <c r="E878" s="573"/>
      <c r="F878" s="573"/>
      <c r="G878" s="573"/>
      <c r="H878" s="573"/>
    </row>
    <row r="879" spans="1:8" ht="15">
      <c r="A879" s="573"/>
      <c r="B879" s="573"/>
      <c r="C879" s="573"/>
      <c r="D879" s="573"/>
      <c r="E879" s="573"/>
      <c r="F879" s="573"/>
      <c r="G879" s="573"/>
      <c r="H879" s="573"/>
    </row>
    <row r="880" spans="1:8" ht="15">
      <c r="A880" s="573"/>
      <c r="B880" s="573"/>
      <c r="C880" s="573"/>
      <c r="D880" s="573"/>
      <c r="E880" s="573"/>
      <c r="F880" s="573"/>
      <c r="G880" s="573"/>
      <c r="H880" s="573"/>
    </row>
    <row r="881" spans="1:8" ht="15">
      <c r="A881" s="573"/>
      <c r="B881" s="573"/>
      <c r="C881" s="573"/>
      <c r="D881" s="573"/>
      <c r="E881" s="573"/>
      <c r="F881" s="573"/>
      <c r="G881" s="573"/>
      <c r="H881" s="573"/>
    </row>
    <row r="882" spans="1:8" ht="15">
      <c r="A882" s="573"/>
      <c r="B882" s="573"/>
      <c r="C882" s="573"/>
      <c r="D882" s="573"/>
      <c r="E882" s="573"/>
      <c r="F882" s="573"/>
      <c r="G882" s="573"/>
      <c r="H882" s="573"/>
    </row>
    <row r="883" spans="1:8" ht="15">
      <c r="A883" s="573"/>
      <c r="B883" s="573"/>
      <c r="C883" s="573"/>
      <c r="D883" s="573"/>
      <c r="E883" s="573"/>
      <c r="F883" s="573"/>
      <c r="G883" s="573"/>
      <c r="H883" s="573"/>
    </row>
    <row r="884" spans="1:8" ht="15">
      <c r="A884" s="573"/>
      <c r="B884" s="573"/>
      <c r="C884" s="573"/>
      <c r="D884" s="573"/>
      <c r="E884" s="573"/>
      <c r="F884" s="573"/>
      <c r="G884" s="573"/>
      <c r="H884" s="573"/>
    </row>
    <row r="885" spans="1:8" ht="15">
      <c r="A885" s="573"/>
      <c r="B885" s="573"/>
      <c r="C885" s="573"/>
      <c r="D885" s="573"/>
      <c r="E885" s="573"/>
      <c r="F885" s="573"/>
      <c r="G885" s="573"/>
      <c r="H885" s="573"/>
    </row>
    <row r="886" spans="1:8" ht="15">
      <c r="A886" s="573"/>
      <c r="B886" s="573"/>
      <c r="C886" s="573"/>
      <c r="D886" s="573"/>
      <c r="E886" s="573"/>
      <c r="F886" s="573"/>
      <c r="G886" s="573"/>
      <c r="H886" s="573"/>
    </row>
    <row r="887" spans="1:8" ht="15">
      <c r="A887" s="573"/>
      <c r="B887" s="573"/>
      <c r="C887" s="573"/>
      <c r="D887" s="573"/>
      <c r="E887" s="573"/>
      <c r="F887" s="573"/>
      <c r="G887" s="573"/>
      <c r="H887" s="573"/>
    </row>
    <row r="888" spans="1:8" ht="15">
      <c r="A888" s="573"/>
      <c r="B888" s="573"/>
      <c r="C888" s="573"/>
      <c r="D888" s="573"/>
      <c r="E888" s="573"/>
      <c r="F888" s="573"/>
      <c r="G888" s="573"/>
      <c r="H888" s="573"/>
    </row>
    <row r="889" spans="1:8" ht="15">
      <c r="A889" s="573"/>
      <c r="B889" s="573"/>
      <c r="C889" s="573"/>
      <c r="D889" s="573"/>
      <c r="E889" s="573"/>
      <c r="F889" s="573"/>
      <c r="G889" s="573"/>
      <c r="H889" s="573"/>
    </row>
    <row r="890" spans="1:8" ht="15">
      <c r="A890" s="573"/>
      <c r="B890" s="573"/>
      <c r="C890" s="573"/>
      <c r="D890" s="573"/>
      <c r="E890" s="573"/>
      <c r="F890" s="573"/>
      <c r="G890" s="573"/>
      <c r="H890" s="573"/>
    </row>
    <row r="891" spans="1:8" ht="15">
      <c r="A891" s="573"/>
      <c r="B891" s="573"/>
      <c r="C891" s="573"/>
      <c r="D891" s="573"/>
      <c r="E891" s="573"/>
      <c r="F891" s="573"/>
      <c r="G891" s="573"/>
      <c r="H891" s="573"/>
    </row>
    <row r="892" spans="1:8" ht="15">
      <c r="A892" s="573"/>
      <c r="B892" s="573"/>
      <c r="C892" s="573"/>
      <c r="D892" s="573"/>
      <c r="E892" s="573"/>
      <c r="F892" s="573"/>
      <c r="G892" s="573"/>
      <c r="H892" s="573"/>
    </row>
    <row r="893" spans="1:8" ht="15">
      <c r="A893" s="573"/>
      <c r="B893" s="573"/>
      <c r="C893" s="573"/>
      <c r="D893" s="573"/>
      <c r="E893" s="573"/>
      <c r="F893" s="573"/>
      <c r="G893" s="573"/>
      <c r="H893" s="573"/>
    </row>
    <row r="894" spans="1:8" ht="15">
      <c r="A894" s="573"/>
      <c r="B894" s="573"/>
      <c r="C894" s="573"/>
      <c r="D894" s="573"/>
      <c r="E894" s="573"/>
      <c r="F894" s="573"/>
      <c r="G894" s="573"/>
      <c r="H894" s="573"/>
    </row>
    <row r="895" spans="1:8" ht="15">
      <c r="A895" s="573"/>
      <c r="B895" s="573"/>
      <c r="C895" s="573"/>
      <c r="D895" s="573"/>
      <c r="E895" s="573"/>
      <c r="F895" s="573"/>
      <c r="G895" s="573"/>
      <c r="H895" s="573"/>
    </row>
    <row r="896" spans="1:8" ht="15">
      <c r="A896" s="573"/>
      <c r="B896" s="573"/>
      <c r="C896" s="573"/>
      <c r="D896" s="573"/>
      <c r="E896" s="573"/>
      <c r="F896" s="573"/>
      <c r="G896" s="573"/>
      <c r="H896" s="573"/>
    </row>
    <row r="897" spans="1:8" ht="15">
      <c r="A897" s="573"/>
      <c r="B897" s="573"/>
      <c r="C897" s="573"/>
      <c r="D897" s="573"/>
      <c r="E897" s="573"/>
      <c r="F897" s="573"/>
      <c r="G897" s="573"/>
      <c r="H897" s="573"/>
    </row>
    <row r="898" spans="1:8" ht="15">
      <c r="A898" s="573"/>
      <c r="B898" s="573"/>
      <c r="C898" s="573"/>
      <c r="D898" s="573"/>
      <c r="E898" s="573"/>
      <c r="F898" s="573"/>
      <c r="G898" s="573"/>
      <c r="H898" s="573"/>
    </row>
    <row r="899" spans="1:8" ht="15">
      <c r="A899" s="573"/>
      <c r="B899" s="573"/>
      <c r="C899" s="573"/>
      <c r="D899" s="573"/>
      <c r="E899" s="573"/>
      <c r="F899" s="573"/>
      <c r="G899" s="573"/>
      <c r="H899" s="573"/>
    </row>
    <row r="900" spans="1:8" ht="15">
      <c r="A900" s="573"/>
      <c r="B900" s="573"/>
      <c r="C900" s="573"/>
      <c r="D900" s="573"/>
      <c r="E900" s="573"/>
      <c r="F900" s="573"/>
      <c r="G900" s="573"/>
      <c r="H900" s="573"/>
    </row>
    <row r="901" spans="1:8" ht="15">
      <c r="A901" s="573"/>
      <c r="B901" s="573"/>
      <c r="C901" s="573"/>
      <c r="D901" s="573"/>
      <c r="E901" s="573"/>
      <c r="F901" s="573"/>
      <c r="G901" s="573"/>
      <c r="H901" s="573"/>
    </row>
    <row r="902" spans="1:8" ht="15">
      <c r="A902" s="573"/>
      <c r="B902" s="573"/>
      <c r="C902" s="573"/>
      <c r="D902" s="573"/>
      <c r="E902" s="573"/>
      <c r="F902" s="573"/>
      <c r="G902" s="573"/>
      <c r="H902" s="573"/>
    </row>
    <row r="903" spans="1:8" ht="15">
      <c r="A903" s="573"/>
      <c r="B903" s="573"/>
      <c r="C903" s="573"/>
      <c r="D903" s="573"/>
      <c r="E903" s="573"/>
      <c r="F903" s="573"/>
      <c r="G903" s="573"/>
      <c r="H903" s="573"/>
    </row>
    <row r="904" spans="1:8" ht="15">
      <c r="A904" s="573"/>
      <c r="B904" s="573"/>
      <c r="C904" s="573"/>
      <c r="D904" s="573"/>
      <c r="E904" s="573"/>
      <c r="F904" s="573"/>
      <c r="G904" s="573"/>
      <c r="H904" s="573"/>
    </row>
    <row r="905" spans="1:8" ht="15">
      <c r="A905" s="573"/>
      <c r="B905" s="573"/>
      <c r="C905" s="573"/>
      <c r="D905" s="573"/>
      <c r="E905" s="573"/>
      <c r="F905" s="573"/>
      <c r="G905" s="573"/>
      <c r="H905" s="573"/>
    </row>
    <row r="906" spans="1:8" ht="15">
      <c r="A906" s="573"/>
      <c r="B906" s="573"/>
      <c r="C906" s="573"/>
      <c r="D906" s="573"/>
      <c r="E906" s="573"/>
      <c r="F906" s="573"/>
      <c r="G906" s="573"/>
      <c r="H906" s="573"/>
    </row>
    <row r="907" spans="1:8" ht="15">
      <c r="A907" s="573"/>
      <c r="B907" s="573"/>
      <c r="C907" s="573"/>
      <c r="D907" s="573"/>
      <c r="E907" s="573"/>
      <c r="F907" s="573"/>
      <c r="G907" s="573"/>
      <c r="H907" s="573"/>
    </row>
    <row r="908" spans="1:8" ht="15">
      <c r="A908" s="573"/>
      <c r="B908" s="573"/>
      <c r="C908" s="573"/>
      <c r="D908" s="573"/>
      <c r="E908" s="573"/>
      <c r="F908" s="573"/>
      <c r="G908" s="573"/>
      <c r="H908" s="573"/>
    </row>
    <row r="909" spans="1:8" ht="15">
      <c r="A909" s="573"/>
      <c r="B909" s="573"/>
      <c r="C909" s="573"/>
      <c r="D909" s="573"/>
      <c r="E909" s="573"/>
      <c r="F909" s="573"/>
      <c r="G909" s="573"/>
      <c r="H909" s="573"/>
    </row>
    <row r="910" spans="1:8" ht="15">
      <c r="A910" s="573"/>
      <c r="B910" s="573"/>
      <c r="C910" s="573"/>
      <c r="D910" s="573"/>
      <c r="E910" s="573"/>
      <c r="F910" s="573"/>
      <c r="G910" s="573"/>
      <c r="H910" s="573"/>
    </row>
    <row r="911" spans="1:8" ht="15">
      <c r="A911" s="573"/>
      <c r="B911" s="573"/>
      <c r="C911" s="573"/>
      <c r="D911" s="573"/>
      <c r="E911" s="573"/>
      <c r="F911" s="573"/>
      <c r="G911" s="573"/>
      <c r="H911" s="573"/>
    </row>
    <row r="912" spans="1:8" ht="15">
      <c r="A912" s="573"/>
      <c r="B912" s="573"/>
      <c r="C912" s="573"/>
      <c r="D912" s="573"/>
      <c r="E912" s="573"/>
      <c r="F912" s="573"/>
      <c r="G912" s="573"/>
      <c r="H912" s="573"/>
    </row>
    <row r="913" spans="1:8" ht="15">
      <c r="A913" s="573"/>
      <c r="B913" s="573"/>
      <c r="C913" s="573"/>
      <c r="D913" s="573"/>
      <c r="E913" s="573"/>
      <c r="F913" s="573"/>
      <c r="G913" s="573"/>
      <c r="H913" s="573"/>
    </row>
    <row r="914" spans="1:8" ht="15">
      <c r="A914" s="573"/>
      <c r="B914" s="573"/>
      <c r="C914" s="573"/>
      <c r="D914" s="573"/>
      <c r="E914" s="573"/>
      <c r="F914" s="573"/>
      <c r="G914" s="573"/>
      <c r="H914" s="573"/>
    </row>
    <row r="915" spans="1:8" ht="15">
      <c r="A915" s="573"/>
      <c r="B915" s="573"/>
      <c r="C915" s="573"/>
      <c r="D915" s="573"/>
      <c r="E915" s="573"/>
      <c r="F915" s="573"/>
      <c r="G915" s="573"/>
      <c r="H915" s="573"/>
    </row>
    <row r="916" spans="1:8" ht="15">
      <c r="A916" s="573"/>
      <c r="B916" s="573"/>
      <c r="C916" s="573"/>
      <c r="D916" s="573"/>
      <c r="E916" s="573"/>
      <c r="F916" s="573"/>
      <c r="G916" s="573"/>
      <c r="H916" s="573"/>
    </row>
    <row r="917" spans="1:8" ht="15">
      <c r="A917" s="573"/>
      <c r="B917" s="573"/>
      <c r="C917" s="573"/>
      <c r="D917" s="573"/>
      <c r="E917" s="573"/>
      <c r="F917" s="573"/>
      <c r="G917" s="573"/>
      <c r="H917" s="573"/>
    </row>
    <row r="918" spans="1:8" ht="15">
      <c r="A918" s="573"/>
      <c r="B918" s="573"/>
      <c r="C918" s="573"/>
      <c r="D918" s="573"/>
      <c r="E918" s="573"/>
      <c r="F918" s="573"/>
      <c r="G918" s="573"/>
      <c r="H918" s="573"/>
    </row>
    <row r="919" spans="1:8" ht="15">
      <c r="A919" s="573"/>
      <c r="B919" s="573"/>
      <c r="C919" s="573"/>
      <c r="D919" s="573"/>
      <c r="E919" s="573"/>
      <c r="F919" s="573"/>
      <c r="G919" s="573"/>
      <c r="H919" s="573"/>
    </row>
    <row r="920" spans="1:8" ht="15">
      <c r="A920" s="573"/>
      <c r="B920" s="573"/>
      <c r="C920" s="573"/>
      <c r="D920" s="573"/>
      <c r="E920" s="573"/>
      <c r="F920" s="573"/>
      <c r="G920" s="573"/>
      <c r="H920" s="573"/>
    </row>
    <row r="921" spans="1:8" ht="15">
      <c r="A921" s="573"/>
      <c r="B921" s="573"/>
      <c r="C921" s="573"/>
      <c r="D921" s="573"/>
      <c r="E921" s="573"/>
      <c r="F921" s="573"/>
      <c r="G921" s="573"/>
      <c r="H921" s="573"/>
    </row>
    <row r="922" spans="1:8" ht="15">
      <c r="A922" s="573"/>
      <c r="B922" s="573"/>
      <c r="C922" s="573"/>
      <c r="D922" s="573"/>
      <c r="E922" s="573"/>
      <c r="F922" s="573"/>
      <c r="G922" s="573"/>
      <c r="H922" s="573"/>
    </row>
    <row r="923" spans="1:8" ht="15">
      <c r="A923" s="573"/>
      <c r="B923" s="573"/>
      <c r="C923" s="573"/>
      <c r="D923" s="573"/>
      <c r="E923" s="573"/>
      <c r="F923" s="573"/>
      <c r="G923" s="573"/>
      <c r="H923" s="573"/>
    </row>
    <row r="924" spans="1:8" ht="15">
      <c r="A924" s="573"/>
      <c r="B924" s="573"/>
      <c r="C924" s="573"/>
      <c r="D924" s="573"/>
      <c r="E924" s="573"/>
      <c r="F924" s="573"/>
      <c r="G924" s="573"/>
      <c r="H924" s="573"/>
    </row>
    <row r="925" spans="1:8" ht="15">
      <c r="A925" s="573"/>
      <c r="B925" s="573"/>
      <c r="C925" s="573"/>
      <c r="D925" s="573"/>
      <c r="E925" s="573"/>
      <c r="F925" s="573"/>
      <c r="G925" s="573"/>
      <c r="H925" s="573"/>
    </row>
    <row r="926" spans="1:8" ht="15">
      <c r="A926" s="573"/>
      <c r="B926" s="573"/>
      <c r="C926" s="573"/>
      <c r="D926" s="573"/>
      <c r="E926" s="573"/>
      <c r="F926" s="573"/>
      <c r="G926" s="573"/>
      <c r="H926" s="573"/>
    </row>
    <row r="927" spans="1:8" ht="15">
      <c r="A927" s="573"/>
      <c r="B927" s="573"/>
      <c r="C927" s="573"/>
      <c r="D927" s="573"/>
      <c r="E927" s="573"/>
      <c r="F927" s="573"/>
      <c r="G927" s="573"/>
      <c r="H927" s="573"/>
    </row>
    <row r="928" spans="1:8" ht="15">
      <c r="A928" s="573"/>
      <c r="B928" s="573"/>
      <c r="C928" s="573"/>
      <c r="D928" s="573"/>
      <c r="E928" s="573"/>
      <c r="F928" s="573"/>
      <c r="G928" s="573"/>
      <c r="H928" s="573"/>
    </row>
    <row r="929" spans="1:8" ht="15">
      <c r="A929" s="573"/>
      <c r="B929" s="573"/>
      <c r="C929" s="573"/>
      <c r="D929" s="573"/>
      <c r="E929" s="573"/>
      <c r="F929" s="573"/>
      <c r="G929" s="573"/>
      <c r="H929" s="573"/>
    </row>
    <row r="930" spans="1:8" ht="15">
      <c r="A930" s="573"/>
      <c r="B930" s="573"/>
      <c r="C930" s="573"/>
      <c r="D930" s="573"/>
      <c r="E930" s="573"/>
      <c r="F930" s="573"/>
      <c r="G930" s="573"/>
      <c r="H930" s="573"/>
    </row>
    <row r="931" spans="1:8" ht="15">
      <c r="A931" s="573"/>
      <c r="B931" s="573"/>
      <c r="C931" s="573"/>
      <c r="D931" s="573"/>
      <c r="E931" s="573"/>
      <c r="F931" s="573"/>
      <c r="G931" s="573"/>
      <c r="H931" s="573"/>
    </row>
    <row r="932" spans="1:8" ht="15">
      <c r="A932" s="573"/>
      <c r="B932" s="573"/>
      <c r="C932" s="573"/>
      <c r="D932" s="573"/>
      <c r="E932" s="573"/>
      <c r="F932" s="573"/>
      <c r="G932" s="573"/>
      <c r="H932" s="573"/>
    </row>
    <row r="933" spans="1:8" ht="15">
      <c r="A933" s="573"/>
      <c r="B933" s="573"/>
      <c r="C933" s="573"/>
      <c r="D933" s="573"/>
      <c r="E933" s="573"/>
      <c r="F933" s="573"/>
      <c r="G933" s="573"/>
      <c r="H933" s="573"/>
    </row>
    <row r="934" spans="1:8" ht="15">
      <c r="A934" s="573"/>
      <c r="B934" s="573"/>
      <c r="C934" s="573"/>
      <c r="D934" s="573"/>
      <c r="E934" s="573"/>
      <c r="F934" s="573"/>
      <c r="G934" s="573"/>
      <c r="H934" s="573"/>
    </row>
    <row r="935" spans="1:8" ht="15">
      <c r="A935" s="573"/>
      <c r="B935" s="573"/>
      <c r="C935" s="573"/>
      <c r="D935" s="573"/>
      <c r="E935" s="573"/>
      <c r="F935" s="573"/>
      <c r="G935" s="573"/>
      <c r="H935" s="573"/>
    </row>
    <row r="936" spans="1:8" ht="15">
      <c r="A936" s="573"/>
      <c r="B936" s="573"/>
      <c r="C936" s="573"/>
      <c r="D936" s="573"/>
      <c r="E936" s="573"/>
      <c r="F936" s="573"/>
      <c r="G936" s="573"/>
      <c r="H936" s="573"/>
    </row>
    <row r="937" spans="1:8" ht="15">
      <c r="A937" s="573"/>
      <c r="B937" s="573"/>
      <c r="C937" s="573"/>
      <c r="D937" s="573"/>
      <c r="E937" s="573"/>
      <c r="F937" s="573"/>
      <c r="G937" s="573"/>
      <c r="H937" s="573"/>
    </row>
    <row r="938" spans="1:8" ht="15">
      <c r="A938" s="573"/>
      <c r="B938" s="573"/>
      <c r="C938" s="573"/>
      <c r="D938" s="573"/>
      <c r="E938" s="573"/>
      <c r="F938" s="573"/>
      <c r="G938" s="573"/>
      <c r="H938" s="573"/>
    </row>
    <row r="939" spans="1:8" ht="15">
      <c r="A939" s="573"/>
      <c r="B939" s="573"/>
      <c r="C939" s="573"/>
      <c r="D939" s="573"/>
      <c r="E939" s="573"/>
      <c r="F939" s="573"/>
      <c r="G939" s="573"/>
      <c r="H939" s="573"/>
    </row>
    <row r="940" spans="1:8" ht="15">
      <c r="A940" s="573"/>
      <c r="B940" s="573"/>
      <c r="C940" s="573"/>
      <c r="D940" s="573"/>
      <c r="E940" s="573"/>
      <c r="F940" s="573"/>
      <c r="G940" s="573"/>
      <c r="H940" s="573"/>
    </row>
    <row r="941" spans="1:8" ht="15">
      <c r="A941" s="573"/>
      <c r="B941" s="573"/>
      <c r="C941" s="573"/>
      <c r="D941" s="573"/>
      <c r="E941" s="573"/>
      <c r="F941" s="573"/>
      <c r="G941" s="573"/>
      <c r="H941" s="573"/>
    </row>
    <row r="942" spans="1:8" ht="15">
      <c r="A942" s="573"/>
      <c r="B942" s="573"/>
      <c r="C942" s="573"/>
      <c r="D942" s="573"/>
      <c r="E942" s="573"/>
      <c r="F942" s="573"/>
      <c r="G942" s="573"/>
      <c r="H942" s="573"/>
    </row>
    <row r="943" spans="1:8" ht="15">
      <c r="A943" s="573"/>
      <c r="B943" s="573"/>
      <c r="C943" s="573"/>
      <c r="D943" s="573"/>
      <c r="E943" s="573"/>
      <c r="F943" s="573"/>
      <c r="G943" s="573"/>
      <c r="H943" s="573"/>
    </row>
    <row r="944" spans="1:8" ht="15">
      <c r="A944" s="573"/>
      <c r="B944" s="573"/>
      <c r="C944" s="573"/>
      <c r="D944" s="573"/>
      <c r="E944" s="573"/>
      <c r="F944" s="573"/>
      <c r="G944" s="573"/>
      <c r="H944" s="573"/>
    </row>
    <row r="945" spans="1:8" ht="15">
      <c r="A945" s="573"/>
      <c r="B945" s="573"/>
      <c r="C945" s="573"/>
      <c r="D945" s="573"/>
      <c r="E945" s="573"/>
      <c r="F945" s="573"/>
      <c r="G945" s="573"/>
      <c r="H945" s="573"/>
    </row>
    <row r="946" spans="1:8" ht="15">
      <c r="A946" s="573"/>
      <c r="B946" s="573"/>
      <c r="C946" s="573"/>
      <c r="D946" s="573"/>
      <c r="E946" s="573"/>
      <c r="F946" s="573"/>
      <c r="G946" s="573"/>
      <c r="H946" s="573"/>
    </row>
    <row r="947" spans="1:8" ht="15">
      <c r="A947" s="573"/>
      <c r="B947" s="573"/>
      <c r="C947" s="573"/>
      <c r="D947" s="573"/>
      <c r="E947" s="573"/>
      <c r="F947" s="573"/>
      <c r="G947" s="573"/>
      <c r="H947" s="573"/>
    </row>
    <row r="948" spans="1:8" ht="15">
      <c r="A948" s="573"/>
      <c r="B948" s="573"/>
      <c r="C948" s="573"/>
      <c r="D948" s="573"/>
      <c r="E948" s="573"/>
      <c r="F948" s="573"/>
      <c r="G948" s="573"/>
      <c r="H948" s="573"/>
    </row>
    <row r="949" spans="1:8" ht="15">
      <c r="A949" s="573"/>
      <c r="B949" s="573"/>
      <c r="C949" s="573"/>
      <c r="D949" s="573"/>
      <c r="E949" s="573"/>
      <c r="F949" s="573"/>
      <c r="G949" s="573"/>
      <c r="H949" s="573"/>
    </row>
    <row r="950" spans="1:8" ht="15">
      <c r="A950" s="573"/>
      <c r="B950" s="573"/>
      <c r="C950" s="573"/>
      <c r="D950" s="573"/>
      <c r="E950" s="573"/>
      <c r="F950" s="573"/>
      <c r="G950" s="573"/>
      <c r="H950" s="573"/>
    </row>
    <row r="951" spans="1:8" ht="15">
      <c r="A951" s="573"/>
      <c r="B951" s="573"/>
      <c r="C951" s="573"/>
      <c r="D951" s="573"/>
      <c r="E951" s="573"/>
      <c r="F951" s="573"/>
      <c r="G951" s="573"/>
      <c r="H951" s="573"/>
    </row>
    <row r="952" spans="1:8" ht="15">
      <c r="A952" s="573"/>
      <c r="B952" s="573"/>
      <c r="C952" s="573"/>
      <c r="D952" s="573"/>
      <c r="E952" s="573"/>
      <c r="F952" s="573"/>
      <c r="G952" s="573"/>
      <c r="H952" s="573"/>
    </row>
    <row r="953" spans="1:8" ht="15">
      <c r="A953" s="573"/>
      <c r="B953" s="573"/>
      <c r="C953" s="573"/>
      <c r="D953" s="573"/>
      <c r="E953" s="573"/>
      <c r="F953" s="573"/>
      <c r="G953" s="573"/>
      <c r="H953" s="573"/>
    </row>
    <row r="954" spans="1:8" ht="15">
      <c r="A954" s="573"/>
      <c r="B954" s="573"/>
      <c r="C954" s="573"/>
      <c r="D954" s="573"/>
      <c r="E954" s="573"/>
      <c r="F954" s="573"/>
      <c r="G954" s="573"/>
      <c r="H954" s="573"/>
    </row>
    <row r="955" spans="1:8" ht="15">
      <c r="A955" s="573"/>
      <c r="B955" s="573"/>
      <c r="C955" s="573"/>
      <c r="D955" s="573"/>
      <c r="E955" s="573"/>
      <c r="F955" s="573"/>
      <c r="G955" s="573"/>
      <c r="H955" s="573"/>
    </row>
    <row r="956" spans="1:8" ht="15">
      <c r="A956" s="573"/>
      <c r="B956" s="573"/>
      <c r="C956" s="573"/>
      <c r="D956" s="573"/>
      <c r="E956" s="573"/>
      <c r="F956" s="573"/>
      <c r="G956" s="573"/>
      <c r="H956" s="573"/>
    </row>
    <row r="957" spans="1:8" ht="15">
      <c r="A957" s="573"/>
      <c r="B957" s="573"/>
      <c r="C957" s="573"/>
      <c r="D957" s="573"/>
      <c r="E957" s="573"/>
      <c r="F957" s="573"/>
      <c r="G957" s="573"/>
      <c r="H957" s="573"/>
    </row>
    <row r="958" spans="1:8" ht="15">
      <c r="A958" s="573"/>
      <c r="B958" s="573"/>
      <c r="C958" s="573"/>
      <c r="D958" s="573"/>
      <c r="E958" s="573"/>
      <c r="F958" s="573"/>
      <c r="G958" s="573"/>
      <c r="H958" s="573"/>
    </row>
    <row r="959" spans="1:8" ht="15">
      <c r="A959" s="573"/>
      <c r="B959" s="573"/>
      <c r="C959" s="573"/>
      <c r="D959" s="573"/>
      <c r="E959" s="573"/>
      <c r="F959" s="573"/>
      <c r="G959" s="573"/>
      <c r="H959" s="573"/>
    </row>
    <row r="960" spans="1:8" ht="15">
      <c r="A960" s="573"/>
      <c r="B960" s="573"/>
      <c r="C960" s="573"/>
      <c r="D960" s="573"/>
      <c r="E960" s="573"/>
      <c r="F960" s="573"/>
      <c r="G960" s="573"/>
      <c r="H960" s="573"/>
    </row>
    <row r="961" spans="1:8" ht="15">
      <c r="A961" s="573"/>
      <c r="B961" s="573"/>
      <c r="C961" s="573"/>
      <c r="D961" s="573"/>
      <c r="E961" s="573"/>
      <c r="F961" s="573"/>
      <c r="G961" s="573"/>
      <c r="H961" s="573"/>
    </row>
    <row r="962" spans="1:8" ht="15">
      <c r="A962" s="573"/>
      <c r="B962" s="573"/>
      <c r="C962" s="573"/>
      <c r="D962" s="573"/>
      <c r="E962" s="573"/>
      <c r="F962" s="573"/>
      <c r="G962" s="573"/>
      <c r="H962" s="573"/>
    </row>
    <row r="963" spans="1:8" ht="15">
      <c r="A963" s="573"/>
      <c r="B963" s="573"/>
      <c r="C963" s="573"/>
      <c r="D963" s="573"/>
      <c r="E963" s="573"/>
      <c r="F963" s="573"/>
      <c r="G963" s="573"/>
      <c r="H963" s="573"/>
    </row>
    <row r="964" spans="1:8" ht="15">
      <c r="A964" s="573"/>
      <c r="B964" s="573"/>
      <c r="C964" s="573"/>
      <c r="D964" s="573"/>
      <c r="E964" s="573"/>
      <c r="F964" s="573"/>
      <c r="G964" s="573"/>
      <c r="H964" s="573"/>
    </row>
    <row r="965" spans="1:8" ht="15">
      <c r="A965" s="573"/>
      <c r="B965" s="573"/>
      <c r="C965" s="573"/>
      <c r="D965" s="573"/>
      <c r="E965" s="573"/>
      <c r="F965" s="573"/>
      <c r="G965" s="573"/>
      <c r="H965" s="573"/>
    </row>
    <row r="966" spans="1:8" ht="15">
      <c r="A966" s="573"/>
      <c r="B966" s="573"/>
      <c r="C966" s="573"/>
      <c r="D966" s="573"/>
      <c r="E966" s="573"/>
      <c r="F966" s="573"/>
      <c r="G966" s="573"/>
      <c r="H966" s="573"/>
    </row>
    <row r="967" spans="1:8" ht="15">
      <c r="A967" s="573"/>
      <c r="B967" s="573"/>
      <c r="C967" s="573"/>
      <c r="D967" s="573"/>
      <c r="E967" s="573"/>
      <c r="F967" s="573"/>
      <c r="G967" s="573"/>
      <c r="H967" s="573"/>
    </row>
    <row r="968" spans="1:8" ht="15">
      <c r="A968" s="573"/>
      <c r="B968" s="573"/>
      <c r="C968" s="573"/>
      <c r="D968" s="573"/>
      <c r="E968" s="573"/>
      <c r="F968" s="573"/>
      <c r="G968" s="573"/>
      <c r="H968" s="573"/>
    </row>
    <row r="969" spans="1:8" ht="15">
      <c r="A969" s="573"/>
      <c r="B969" s="573"/>
      <c r="C969" s="573"/>
      <c r="D969" s="573"/>
      <c r="E969" s="573"/>
      <c r="F969" s="573"/>
      <c r="G969" s="573"/>
      <c r="H969" s="573"/>
    </row>
    <row r="970" spans="1:8" ht="15">
      <c r="A970" s="573"/>
      <c r="B970" s="573"/>
      <c r="C970" s="573"/>
      <c r="D970" s="573"/>
      <c r="E970" s="573"/>
      <c r="F970" s="573"/>
      <c r="G970" s="573"/>
      <c r="H970" s="573"/>
    </row>
    <row r="971" spans="1:8" ht="15">
      <c r="A971" s="573"/>
      <c r="B971" s="573"/>
      <c r="C971" s="573"/>
      <c r="D971" s="573"/>
      <c r="E971" s="573"/>
      <c r="F971" s="573"/>
      <c r="G971" s="573"/>
      <c r="H971" s="573"/>
    </row>
    <row r="972" spans="1:8" ht="15">
      <c r="A972" s="573"/>
      <c r="B972" s="573"/>
      <c r="C972" s="573"/>
      <c r="D972" s="573"/>
      <c r="E972" s="573"/>
      <c r="F972" s="573"/>
      <c r="G972" s="573"/>
      <c r="H972" s="573"/>
    </row>
    <row r="973" spans="1:8" ht="15">
      <c r="A973" s="573"/>
      <c r="B973" s="573"/>
      <c r="C973" s="573"/>
      <c r="D973" s="573"/>
      <c r="E973" s="573"/>
      <c r="F973" s="573"/>
      <c r="G973" s="573"/>
      <c r="H973" s="573"/>
    </row>
    <row r="974" spans="1:8" ht="15">
      <c r="A974" s="573"/>
      <c r="B974" s="573"/>
      <c r="C974" s="573"/>
      <c r="D974" s="573"/>
      <c r="E974" s="573"/>
      <c r="F974" s="573"/>
      <c r="G974" s="573"/>
      <c r="H974" s="573"/>
    </row>
    <row r="975" spans="1:8" ht="15">
      <c r="A975" s="573"/>
      <c r="B975" s="573"/>
      <c r="C975" s="573"/>
      <c r="D975" s="573"/>
      <c r="E975" s="573"/>
      <c r="F975" s="573"/>
      <c r="G975" s="573"/>
      <c r="H975" s="573"/>
    </row>
    <row r="976" spans="1:8" ht="15">
      <c r="A976" s="573"/>
      <c r="B976" s="573"/>
      <c r="C976" s="573"/>
      <c r="D976" s="573"/>
      <c r="E976" s="573"/>
      <c r="F976" s="573"/>
      <c r="G976" s="573"/>
      <c r="H976" s="573"/>
    </row>
    <row r="977" spans="1:8" ht="15">
      <c r="A977" s="573"/>
      <c r="B977" s="573"/>
      <c r="C977" s="573"/>
      <c r="D977" s="573"/>
      <c r="E977" s="573"/>
      <c r="F977" s="573"/>
      <c r="G977" s="573"/>
      <c r="H977" s="573"/>
    </row>
    <row r="978" spans="1:8" ht="15">
      <c r="A978" s="573"/>
      <c r="B978" s="573"/>
      <c r="C978" s="573"/>
      <c r="D978" s="573"/>
      <c r="E978" s="573"/>
      <c r="F978" s="573"/>
      <c r="G978" s="573"/>
      <c r="H978" s="573"/>
    </row>
    <row r="979" spans="1:8" ht="15">
      <c r="A979" s="573"/>
      <c r="B979" s="573"/>
      <c r="C979" s="573"/>
      <c r="D979" s="573"/>
      <c r="E979" s="573"/>
      <c r="F979" s="573"/>
      <c r="G979" s="573"/>
      <c r="H979" s="573"/>
    </row>
    <row r="980" spans="1:8" ht="15">
      <c r="A980" s="573"/>
      <c r="B980" s="573"/>
      <c r="C980" s="573"/>
      <c r="D980" s="573"/>
      <c r="E980" s="573"/>
      <c r="F980" s="573"/>
      <c r="G980" s="573"/>
      <c r="H980" s="573"/>
    </row>
    <row r="981" spans="1:8" ht="15">
      <c r="A981" s="573"/>
      <c r="B981" s="573"/>
      <c r="C981" s="573"/>
      <c r="D981" s="573"/>
      <c r="E981" s="573"/>
      <c r="F981" s="573"/>
      <c r="G981" s="573"/>
      <c r="H981" s="573"/>
    </row>
    <row r="982" spans="1:8" ht="15">
      <c r="A982" s="573"/>
      <c r="B982" s="573"/>
      <c r="C982" s="573"/>
      <c r="D982" s="573"/>
      <c r="E982" s="573"/>
      <c r="F982" s="573"/>
      <c r="G982" s="573"/>
      <c r="H982" s="573"/>
    </row>
    <row r="983" spans="1:8" ht="15">
      <c r="A983" s="573"/>
      <c r="B983" s="573"/>
      <c r="C983" s="573"/>
      <c r="D983" s="573"/>
      <c r="E983" s="573"/>
      <c r="F983" s="573"/>
      <c r="G983" s="573"/>
      <c r="H983" s="573"/>
    </row>
    <row r="984" spans="1:8" ht="15">
      <c r="A984" s="573"/>
      <c r="B984" s="573"/>
      <c r="C984" s="573"/>
      <c r="D984" s="573"/>
      <c r="E984" s="573"/>
      <c r="F984" s="573"/>
      <c r="G984" s="573"/>
      <c r="H984" s="573"/>
    </row>
    <row r="985" spans="1:8" ht="15">
      <c r="A985" s="573"/>
      <c r="B985" s="573"/>
      <c r="C985" s="573"/>
      <c r="D985" s="573"/>
      <c r="E985" s="573"/>
      <c r="F985" s="573"/>
      <c r="G985" s="573"/>
      <c r="H985" s="573"/>
    </row>
    <row r="986" spans="1:8" ht="15">
      <c r="A986" s="573"/>
      <c r="B986" s="573"/>
      <c r="C986" s="573"/>
      <c r="D986" s="573"/>
      <c r="E986" s="573"/>
      <c r="F986" s="573"/>
      <c r="G986" s="573"/>
      <c r="H986" s="573"/>
    </row>
    <row r="987" spans="1:8" ht="15">
      <c r="A987" s="573"/>
      <c r="B987" s="573"/>
      <c r="C987" s="573"/>
      <c r="D987" s="573"/>
      <c r="E987" s="573"/>
      <c r="F987" s="573"/>
      <c r="G987" s="573"/>
      <c r="H987" s="573"/>
    </row>
    <row r="988" spans="1:8" ht="15">
      <c r="A988" s="573"/>
      <c r="B988" s="573"/>
      <c r="C988" s="573"/>
      <c r="D988" s="573"/>
      <c r="E988" s="573"/>
      <c r="F988" s="573"/>
      <c r="G988" s="573"/>
      <c r="H988" s="573"/>
    </row>
    <row r="989" spans="1:8" ht="15">
      <c r="A989" s="573"/>
      <c r="B989" s="573"/>
      <c r="C989" s="573"/>
      <c r="D989" s="573"/>
      <c r="E989" s="573"/>
      <c r="F989" s="573"/>
      <c r="G989" s="573"/>
      <c r="H989" s="573"/>
    </row>
    <row r="990" spans="1:8" ht="15">
      <c r="A990" s="573"/>
      <c r="B990" s="573"/>
      <c r="C990" s="573"/>
      <c r="D990" s="573"/>
      <c r="E990" s="573"/>
      <c r="F990" s="573"/>
      <c r="G990" s="573"/>
      <c r="H990" s="573"/>
    </row>
    <row r="991" spans="1:8" ht="15">
      <c r="A991" s="573"/>
      <c r="B991" s="573"/>
      <c r="C991" s="573"/>
      <c r="D991" s="573"/>
      <c r="E991" s="573"/>
      <c r="F991" s="573"/>
      <c r="G991" s="573"/>
      <c r="H991" s="573"/>
    </row>
    <row r="992" spans="1:8" ht="15">
      <c r="A992" s="573"/>
      <c r="B992" s="573"/>
      <c r="C992" s="573"/>
      <c r="D992" s="573"/>
      <c r="E992" s="573"/>
      <c r="F992" s="573"/>
      <c r="G992" s="573"/>
      <c r="H992" s="573"/>
    </row>
    <row r="993" spans="1:8" ht="15">
      <c r="A993" s="573"/>
      <c r="B993" s="573"/>
      <c r="C993" s="573"/>
      <c r="D993" s="573"/>
      <c r="E993" s="573"/>
      <c r="F993" s="573"/>
      <c r="G993" s="573"/>
      <c r="H993" s="573"/>
    </row>
    <row r="994" spans="1:8" ht="15">
      <c r="A994" s="573"/>
      <c r="B994" s="573"/>
      <c r="C994" s="573"/>
      <c r="D994" s="573"/>
      <c r="E994" s="573"/>
      <c r="F994" s="573"/>
      <c r="G994" s="573"/>
      <c r="H994" s="573"/>
    </row>
    <row r="995" spans="1:8" ht="15">
      <c r="A995" s="573"/>
      <c r="B995" s="573"/>
      <c r="C995" s="573"/>
      <c r="D995" s="573"/>
      <c r="E995" s="573"/>
      <c r="F995" s="573"/>
      <c r="G995" s="573"/>
      <c r="H995" s="573"/>
    </row>
    <row r="996" spans="1:8" ht="15">
      <c r="A996" s="573"/>
      <c r="B996" s="573"/>
      <c r="C996" s="573"/>
      <c r="D996" s="573"/>
      <c r="E996" s="573"/>
      <c r="F996" s="573"/>
      <c r="G996" s="573"/>
      <c r="H996" s="573"/>
    </row>
    <row r="997" spans="1:8" ht="15">
      <c r="A997" s="573"/>
      <c r="B997" s="573"/>
      <c r="C997" s="573"/>
      <c r="D997" s="573"/>
      <c r="E997" s="573"/>
      <c r="F997" s="573"/>
      <c r="G997" s="573"/>
      <c r="H997" s="573"/>
    </row>
    <row r="998" spans="1:8" ht="15">
      <c r="A998" s="573"/>
      <c r="B998" s="573"/>
      <c r="C998" s="573"/>
      <c r="D998" s="573"/>
      <c r="E998" s="573"/>
      <c r="F998" s="573"/>
      <c r="G998" s="573"/>
      <c r="H998" s="573"/>
    </row>
    <row r="999" spans="1:8" ht="15">
      <c r="A999" s="573"/>
      <c r="B999" s="573"/>
      <c r="C999" s="573"/>
      <c r="D999" s="573"/>
      <c r="E999" s="573"/>
      <c r="F999" s="573"/>
      <c r="G999" s="573"/>
      <c r="H999" s="573"/>
    </row>
    <row r="1000" spans="1:8" ht="15">
      <c r="A1000" s="573"/>
      <c r="B1000" s="573"/>
      <c r="C1000" s="573"/>
      <c r="D1000" s="573"/>
      <c r="E1000" s="573"/>
      <c r="F1000" s="573"/>
      <c r="G1000" s="573"/>
      <c r="H1000" s="573"/>
    </row>
    <row r="1001" spans="1:8" ht="15">
      <c r="A1001" s="573"/>
      <c r="B1001" s="573"/>
      <c r="C1001" s="573"/>
      <c r="D1001" s="573"/>
      <c r="E1001" s="573"/>
      <c r="F1001" s="573"/>
      <c r="G1001" s="573"/>
      <c r="H1001" s="573"/>
    </row>
    <row r="1002" spans="1:8" ht="15">
      <c r="A1002" s="573"/>
      <c r="B1002" s="573"/>
      <c r="C1002" s="573"/>
      <c r="D1002" s="573"/>
      <c r="E1002" s="573"/>
      <c r="F1002" s="573"/>
      <c r="G1002" s="573"/>
      <c r="H1002" s="573"/>
    </row>
    <row r="1003" spans="1:8" ht="15">
      <c r="A1003" s="573"/>
      <c r="B1003" s="573"/>
      <c r="C1003" s="573"/>
      <c r="D1003" s="573"/>
      <c r="E1003" s="573"/>
      <c r="F1003" s="573"/>
      <c r="G1003" s="573"/>
      <c r="H1003" s="573"/>
    </row>
    <row r="1004" spans="1:8" ht="15">
      <c r="A1004" s="573"/>
      <c r="B1004" s="573"/>
      <c r="C1004" s="573"/>
      <c r="D1004" s="573"/>
      <c r="E1004" s="573"/>
      <c r="F1004" s="573"/>
      <c r="G1004" s="573"/>
      <c r="H1004" s="573"/>
    </row>
    <row r="1005" spans="1:8" ht="15">
      <c r="A1005" s="573"/>
      <c r="B1005" s="573"/>
      <c r="C1005" s="573"/>
      <c r="D1005" s="573"/>
      <c r="E1005" s="573"/>
      <c r="F1005" s="573"/>
      <c r="G1005" s="573"/>
      <c r="H1005" s="573"/>
    </row>
    <row r="1006" spans="1:8" ht="15">
      <c r="A1006" s="573"/>
      <c r="B1006" s="573"/>
      <c r="C1006" s="573"/>
      <c r="D1006" s="573"/>
      <c r="E1006" s="573"/>
      <c r="F1006" s="573"/>
      <c r="G1006" s="573"/>
      <c r="H1006" s="573"/>
    </row>
    <row r="1007" spans="1:8" ht="15">
      <c r="A1007" s="573"/>
      <c r="B1007" s="573"/>
      <c r="C1007" s="573"/>
      <c r="D1007" s="573"/>
      <c r="E1007" s="573"/>
      <c r="F1007" s="573"/>
      <c r="G1007" s="573"/>
      <c r="H1007" s="573"/>
    </row>
    <row r="1008" spans="1:8" ht="15">
      <c r="A1008" s="573"/>
      <c r="B1008" s="573"/>
      <c r="C1008" s="573"/>
      <c r="D1008" s="573"/>
      <c r="E1008" s="573"/>
      <c r="F1008" s="573"/>
      <c r="G1008" s="573"/>
      <c r="H1008" s="573"/>
    </row>
    <row r="1009" spans="1:8" ht="15">
      <c r="A1009" s="573"/>
      <c r="B1009" s="573"/>
      <c r="C1009" s="573"/>
      <c r="D1009" s="573"/>
      <c r="E1009" s="573"/>
      <c r="F1009" s="573"/>
      <c r="G1009" s="573"/>
      <c r="H1009" s="573"/>
    </row>
    <row r="1010" spans="1:8" ht="15">
      <c r="A1010" s="573"/>
      <c r="B1010" s="573"/>
      <c r="C1010" s="573"/>
      <c r="D1010" s="573"/>
      <c r="E1010" s="573"/>
      <c r="F1010" s="573"/>
      <c r="G1010" s="573"/>
      <c r="H1010" s="573"/>
    </row>
    <row r="1011" spans="1:8" ht="15">
      <c r="A1011" s="573"/>
      <c r="B1011" s="573"/>
      <c r="C1011" s="573"/>
      <c r="D1011" s="573"/>
      <c r="E1011" s="573"/>
      <c r="F1011" s="573"/>
      <c r="G1011" s="573"/>
      <c r="H1011" s="573"/>
    </row>
    <row r="1012" spans="1:8" ht="15">
      <c r="A1012" s="573"/>
      <c r="B1012" s="573"/>
      <c r="C1012" s="573"/>
      <c r="D1012" s="573"/>
      <c r="E1012" s="573"/>
      <c r="F1012" s="573"/>
      <c r="G1012" s="573"/>
      <c r="H1012" s="573"/>
    </row>
    <row r="1013" spans="1:8" ht="15">
      <c r="A1013" s="573"/>
      <c r="B1013" s="573"/>
      <c r="C1013" s="573"/>
      <c r="D1013" s="573"/>
      <c r="E1013" s="573"/>
      <c r="F1013" s="573"/>
      <c r="G1013" s="573"/>
      <c r="H1013" s="573"/>
    </row>
    <row r="1014" spans="1:8" ht="15">
      <c r="A1014" s="573"/>
      <c r="B1014" s="573"/>
      <c r="C1014" s="573"/>
      <c r="D1014" s="573"/>
      <c r="E1014" s="573"/>
      <c r="F1014" s="573"/>
      <c r="G1014" s="573"/>
      <c r="H1014" s="573"/>
    </row>
    <row r="1015" spans="1:8" ht="15">
      <c r="A1015" s="573"/>
      <c r="B1015" s="573"/>
      <c r="C1015" s="573"/>
      <c r="D1015" s="573"/>
      <c r="E1015" s="573"/>
      <c r="F1015" s="573"/>
      <c r="G1015" s="573"/>
      <c r="H1015" s="573"/>
    </row>
    <row r="1016" spans="1:8" ht="15">
      <c r="A1016" s="573"/>
      <c r="B1016" s="573"/>
      <c r="C1016" s="573"/>
      <c r="D1016" s="573"/>
      <c r="E1016" s="573"/>
      <c r="F1016" s="573"/>
      <c r="G1016" s="573"/>
      <c r="H1016" s="573"/>
    </row>
    <row r="1017" spans="1:8" ht="15">
      <c r="A1017" s="573"/>
      <c r="B1017" s="573"/>
      <c r="C1017" s="573"/>
      <c r="D1017" s="573"/>
      <c r="E1017" s="573"/>
      <c r="F1017" s="573"/>
      <c r="G1017" s="573"/>
      <c r="H1017" s="573"/>
    </row>
    <row r="1018" spans="1:8" ht="15">
      <c r="A1018" s="573"/>
      <c r="B1018" s="573"/>
      <c r="C1018" s="573"/>
      <c r="D1018" s="573"/>
      <c r="E1018" s="573"/>
      <c r="F1018" s="573"/>
      <c r="G1018" s="573"/>
      <c r="H1018" s="573"/>
    </row>
    <row r="1019" spans="1:8" ht="15">
      <c r="A1019" s="573"/>
      <c r="B1019" s="573"/>
      <c r="C1019" s="573"/>
      <c r="D1019" s="573"/>
      <c r="E1019" s="573"/>
      <c r="F1019" s="573"/>
      <c r="G1019" s="573"/>
      <c r="H1019" s="573"/>
    </row>
    <row r="1020" spans="1:8" ht="15">
      <c r="A1020" s="573"/>
      <c r="B1020" s="573"/>
      <c r="C1020" s="573"/>
      <c r="D1020" s="573"/>
      <c r="E1020" s="573"/>
      <c r="F1020" s="573"/>
      <c r="G1020" s="573"/>
      <c r="H1020" s="573"/>
    </row>
    <row r="1021" spans="1:8" ht="15">
      <c r="A1021" s="573"/>
      <c r="B1021" s="573"/>
      <c r="C1021" s="573"/>
      <c r="D1021" s="573"/>
      <c r="E1021" s="573"/>
      <c r="F1021" s="573"/>
      <c r="G1021" s="573"/>
      <c r="H1021" s="573"/>
    </row>
    <row r="1022" spans="1:8" ht="15">
      <c r="A1022" s="573"/>
      <c r="B1022" s="573"/>
      <c r="C1022" s="573"/>
      <c r="D1022" s="573"/>
      <c r="E1022" s="573"/>
      <c r="F1022" s="573"/>
      <c r="G1022" s="573"/>
      <c r="H1022" s="573"/>
    </row>
    <row r="1023" spans="1:8" ht="15">
      <c r="A1023" s="573"/>
      <c r="B1023" s="573"/>
      <c r="C1023" s="573"/>
      <c r="D1023" s="573"/>
      <c r="E1023" s="573"/>
      <c r="F1023" s="573"/>
      <c r="G1023" s="573"/>
      <c r="H1023" s="573"/>
    </row>
    <row r="1024" spans="1:8" ht="15">
      <c r="A1024" s="573"/>
      <c r="B1024" s="573"/>
      <c r="C1024" s="573"/>
      <c r="D1024" s="573"/>
      <c r="E1024" s="573"/>
      <c r="F1024" s="573"/>
      <c r="G1024" s="573"/>
      <c r="H1024" s="573"/>
    </row>
    <row r="1025" spans="1:8" ht="15">
      <c r="A1025" s="573"/>
      <c r="B1025" s="573"/>
      <c r="C1025" s="573"/>
      <c r="D1025" s="573"/>
      <c r="E1025" s="573"/>
      <c r="F1025" s="573"/>
      <c r="G1025" s="573"/>
      <c r="H1025" s="573"/>
    </row>
    <row r="1026" spans="1:8" ht="15">
      <c r="A1026" s="573"/>
      <c r="B1026" s="573"/>
      <c r="C1026" s="573"/>
      <c r="D1026" s="573"/>
      <c r="E1026" s="573"/>
      <c r="F1026" s="573"/>
      <c r="G1026" s="573"/>
      <c r="H1026" s="573"/>
    </row>
    <row r="1027" spans="1:8" ht="15">
      <c r="A1027" s="573"/>
      <c r="B1027" s="573"/>
      <c r="C1027" s="573"/>
      <c r="D1027" s="573"/>
      <c r="E1027" s="573"/>
      <c r="F1027" s="573"/>
      <c r="G1027" s="573"/>
      <c r="H1027" s="573"/>
    </row>
    <row r="1028" spans="1:8" ht="15">
      <c r="A1028" s="573"/>
      <c r="B1028" s="573"/>
      <c r="C1028" s="573"/>
      <c r="D1028" s="573"/>
      <c r="E1028" s="573"/>
      <c r="F1028" s="573"/>
      <c r="G1028" s="573"/>
      <c r="H1028" s="573"/>
    </row>
    <row r="1029" spans="1:8" ht="15">
      <c r="A1029" s="573"/>
      <c r="B1029" s="573"/>
      <c r="C1029" s="573"/>
      <c r="D1029" s="573"/>
      <c r="E1029" s="573"/>
      <c r="F1029" s="573"/>
      <c r="G1029" s="573"/>
      <c r="H1029" s="573"/>
    </row>
    <row r="1030" spans="1:8" ht="15">
      <c r="A1030" s="573"/>
      <c r="B1030" s="573"/>
      <c r="C1030" s="573"/>
      <c r="D1030" s="573"/>
      <c r="E1030" s="573"/>
      <c r="F1030" s="573"/>
      <c r="G1030" s="573"/>
      <c r="H1030" s="573"/>
    </row>
    <row r="1031" spans="1:8" ht="15">
      <c r="A1031" s="573"/>
      <c r="B1031" s="573"/>
      <c r="C1031" s="573"/>
      <c r="D1031" s="573"/>
      <c r="E1031" s="573"/>
      <c r="F1031" s="573"/>
      <c r="G1031" s="573"/>
      <c r="H1031" s="573"/>
    </row>
    <row r="1032" spans="1:8" ht="15">
      <c r="A1032" s="573"/>
      <c r="B1032" s="573"/>
      <c r="C1032" s="573"/>
      <c r="D1032" s="573"/>
      <c r="E1032" s="573"/>
      <c r="F1032" s="573"/>
      <c r="G1032" s="573"/>
      <c r="H1032" s="573"/>
    </row>
    <row r="1033" spans="1:8" ht="15">
      <c r="A1033" s="573"/>
      <c r="B1033" s="573"/>
      <c r="C1033" s="573"/>
      <c r="D1033" s="573"/>
      <c r="E1033" s="573"/>
      <c r="F1033" s="573"/>
      <c r="G1033" s="573"/>
      <c r="H1033" s="573"/>
    </row>
    <row r="1034" spans="1:8" ht="15">
      <c r="A1034" s="573"/>
      <c r="B1034" s="573"/>
      <c r="C1034" s="573"/>
      <c r="D1034" s="573"/>
      <c r="E1034" s="573"/>
      <c r="F1034" s="573"/>
      <c r="G1034" s="573"/>
      <c r="H1034" s="573"/>
    </row>
    <row r="1035" spans="1:8" ht="15">
      <c r="A1035" s="573"/>
      <c r="B1035" s="573"/>
      <c r="C1035" s="573"/>
      <c r="D1035" s="573"/>
      <c r="E1035" s="573"/>
      <c r="F1035" s="573"/>
      <c r="G1035" s="573"/>
      <c r="H1035" s="573"/>
    </row>
    <row r="1036" spans="1:8" ht="15">
      <c r="A1036" s="573"/>
      <c r="B1036" s="573"/>
      <c r="C1036" s="573"/>
      <c r="D1036" s="573"/>
      <c r="E1036" s="573"/>
      <c r="F1036" s="573"/>
      <c r="G1036" s="573"/>
      <c r="H1036" s="573"/>
    </row>
    <row r="1037" spans="1:8" ht="15">
      <c r="A1037" s="573"/>
      <c r="B1037" s="573"/>
      <c r="C1037" s="573"/>
      <c r="D1037" s="573"/>
      <c r="E1037" s="573"/>
      <c r="F1037" s="573"/>
      <c r="G1037" s="573"/>
      <c r="H1037" s="573"/>
    </row>
    <row r="1038" spans="1:8" ht="15">
      <c r="A1038" s="573"/>
      <c r="B1038" s="573"/>
      <c r="C1038" s="573"/>
      <c r="D1038" s="573"/>
      <c r="E1038" s="573"/>
      <c r="F1038" s="573"/>
      <c r="G1038" s="573"/>
      <c r="H1038" s="573"/>
    </row>
    <row r="1039" spans="1:8" ht="15">
      <c r="A1039" s="573"/>
      <c r="B1039" s="573"/>
      <c r="C1039" s="573"/>
      <c r="D1039" s="573"/>
      <c r="E1039" s="573"/>
      <c r="F1039" s="573"/>
      <c r="G1039" s="573"/>
      <c r="H1039" s="573"/>
    </row>
    <row r="1040" spans="1:8" ht="15">
      <c r="A1040" s="573"/>
      <c r="B1040" s="573"/>
      <c r="C1040" s="573"/>
      <c r="D1040" s="573"/>
      <c r="E1040" s="573"/>
      <c r="F1040" s="573"/>
      <c r="G1040" s="573"/>
      <c r="H1040" s="573"/>
    </row>
    <row r="1041" spans="1:8" ht="15">
      <c r="A1041" s="573"/>
      <c r="B1041" s="573"/>
      <c r="C1041" s="573"/>
      <c r="D1041" s="573"/>
      <c r="E1041" s="573"/>
      <c r="F1041" s="573"/>
      <c r="G1041" s="573"/>
      <c r="H1041" s="573"/>
    </row>
    <row r="1042" spans="1:8" ht="15">
      <c r="A1042" s="573"/>
      <c r="B1042" s="573"/>
      <c r="C1042" s="573"/>
      <c r="D1042" s="573"/>
      <c r="E1042" s="573"/>
      <c r="F1042" s="573"/>
      <c r="G1042" s="573"/>
      <c r="H1042" s="573"/>
    </row>
    <row r="1043" spans="1:8" ht="15">
      <c r="A1043" s="573"/>
      <c r="B1043" s="573"/>
      <c r="C1043" s="573"/>
      <c r="D1043" s="573"/>
      <c r="E1043" s="573"/>
      <c r="F1043" s="573"/>
      <c r="G1043" s="573"/>
      <c r="H1043" s="573"/>
    </row>
    <row r="1044" spans="1:8" ht="15">
      <c r="A1044" s="573"/>
      <c r="B1044" s="573"/>
      <c r="C1044" s="573"/>
      <c r="D1044" s="573"/>
      <c r="E1044" s="573"/>
      <c r="F1044" s="573"/>
      <c r="G1044" s="573"/>
      <c r="H1044" s="573"/>
    </row>
    <row r="1045" spans="1:8" ht="15">
      <c r="A1045" s="573"/>
      <c r="B1045" s="573"/>
      <c r="C1045" s="573"/>
      <c r="D1045" s="573"/>
      <c r="E1045" s="573"/>
      <c r="F1045" s="573"/>
      <c r="G1045" s="573"/>
      <c r="H1045" s="573"/>
    </row>
    <row r="1046" spans="1:8" ht="15">
      <c r="A1046" s="573"/>
      <c r="B1046" s="573"/>
      <c r="C1046" s="573"/>
      <c r="D1046" s="573"/>
      <c r="E1046" s="573"/>
      <c r="F1046" s="573"/>
      <c r="G1046" s="573"/>
      <c r="H1046" s="573"/>
    </row>
    <row r="1047" spans="1:8" ht="15">
      <c r="A1047" s="573"/>
      <c r="B1047" s="573"/>
      <c r="C1047" s="573"/>
      <c r="D1047" s="573"/>
      <c r="E1047" s="573"/>
      <c r="F1047" s="573"/>
      <c r="G1047" s="573"/>
      <c r="H1047" s="573"/>
    </row>
    <row r="1048" spans="1:8" ht="15">
      <c r="A1048" s="573"/>
      <c r="B1048" s="573"/>
      <c r="C1048" s="573"/>
      <c r="D1048" s="573"/>
      <c r="E1048" s="573"/>
      <c r="F1048" s="573"/>
      <c r="G1048" s="573"/>
      <c r="H1048" s="573"/>
    </row>
    <row r="1049" spans="1:8" ht="15">
      <c r="A1049" s="573"/>
      <c r="B1049" s="573"/>
      <c r="C1049" s="573"/>
      <c r="D1049" s="573"/>
      <c r="E1049" s="573"/>
      <c r="F1049" s="573"/>
      <c r="G1049" s="573"/>
      <c r="H1049" s="573"/>
    </row>
    <row r="1050" spans="1:8" ht="15">
      <c r="A1050" s="573"/>
      <c r="B1050" s="573"/>
      <c r="C1050" s="573"/>
      <c r="D1050" s="573"/>
      <c r="E1050" s="573"/>
      <c r="F1050" s="573"/>
      <c r="G1050" s="573"/>
      <c r="H1050" s="573"/>
    </row>
    <row r="1051" spans="1:8" ht="15">
      <c r="A1051" s="573"/>
      <c r="B1051" s="573"/>
      <c r="C1051" s="573"/>
      <c r="D1051" s="573"/>
      <c r="E1051" s="573"/>
      <c r="F1051" s="573"/>
      <c r="G1051" s="573"/>
      <c r="H1051" s="573"/>
    </row>
    <row r="1052" spans="1:8" ht="15">
      <c r="A1052" s="573"/>
      <c r="B1052" s="573"/>
      <c r="C1052" s="573"/>
      <c r="D1052" s="573"/>
      <c r="E1052" s="573"/>
      <c r="F1052" s="573"/>
      <c r="G1052" s="573"/>
      <c r="H1052" s="573"/>
    </row>
    <row r="1053" spans="1:8" ht="15">
      <c r="A1053" s="573"/>
      <c r="B1053" s="573"/>
      <c r="C1053" s="573"/>
      <c r="D1053" s="573"/>
      <c r="E1053" s="573"/>
      <c r="F1053" s="573"/>
      <c r="G1053" s="573"/>
      <c r="H1053" s="573"/>
    </row>
    <row r="1054" spans="1:8" ht="15">
      <c r="A1054" s="573"/>
      <c r="B1054" s="573"/>
      <c r="C1054" s="573"/>
      <c r="D1054" s="573"/>
      <c r="E1054" s="573"/>
      <c r="F1054" s="573"/>
      <c r="G1054" s="573"/>
      <c r="H1054" s="573"/>
    </row>
    <row r="1055" spans="1:8" ht="15">
      <c r="A1055" s="573"/>
      <c r="B1055" s="573"/>
      <c r="C1055" s="573"/>
      <c r="D1055" s="573"/>
      <c r="E1055" s="573"/>
      <c r="F1055" s="573"/>
      <c r="G1055" s="573"/>
      <c r="H1055" s="573"/>
    </row>
    <row r="1056" spans="1:8" ht="15">
      <c r="A1056" s="573"/>
      <c r="B1056" s="573"/>
      <c r="C1056" s="573"/>
      <c r="D1056" s="573"/>
      <c r="E1056" s="573"/>
      <c r="F1056" s="573"/>
      <c r="G1056" s="573"/>
      <c r="H1056" s="573"/>
    </row>
    <row r="1057" spans="1:8" ht="15">
      <c r="A1057" s="573"/>
      <c r="B1057" s="573"/>
      <c r="C1057" s="573"/>
      <c r="D1057" s="573"/>
      <c r="E1057" s="573"/>
      <c r="F1057" s="573"/>
      <c r="G1057" s="573"/>
      <c r="H1057" s="573"/>
    </row>
    <row r="1058" spans="1:8" ht="15">
      <c r="A1058" s="573"/>
      <c r="B1058" s="573"/>
      <c r="C1058" s="573"/>
      <c r="D1058" s="573"/>
      <c r="E1058" s="573"/>
      <c r="F1058" s="573"/>
      <c r="G1058" s="573"/>
      <c r="H1058" s="573"/>
    </row>
    <row r="1059" spans="1:8" ht="15">
      <c r="A1059" s="573"/>
      <c r="B1059" s="573"/>
      <c r="C1059" s="573"/>
      <c r="D1059" s="573"/>
      <c r="E1059" s="573"/>
      <c r="F1059" s="573"/>
      <c r="G1059" s="573"/>
      <c r="H1059" s="573"/>
    </row>
    <row r="1060" spans="1:8" ht="15">
      <c r="A1060" s="573"/>
      <c r="B1060" s="573"/>
      <c r="C1060" s="573"/>
      <c r="D1060" s="573"/>
      <c r="E1060" s="573"/>
      <c r="F1060" s="573"/>
      <c r="G1060" s="573"/>
      <c r="H1060" s="573"/>
    </row>
    <row r="1061" spans="1:8" ht="15">
      <c r="A1061" s="573"/>
      <c r="B1061" s="573"/>
      <c r="C1061" s="573"/>
      <c r="D1061" s="573"/>
      <c r="E1061" s="573"/>
      <c r="F1061" s="573"/>
      <c r="G1061" s="573"/>
      <c r="H1061" s="573"/>
    </row>
    <row r="1062" spans="1:8" ht="15">
      <c r="A1062" s="573"/>
      <c r="B1062" s="573"/>
      <c r="C1062" s="573"/>
      <c r="D1062" s="573"/>
      <c r="E1062" s="573"/>
      <c r="F1062" s="573"/>
      <c r="G1062" s="573"/>
      <c r="H1062" s="573"/>
    </row>
    <row r="1063" spans="1:8" ht="15">
      <c r="A1063" s="573"/>
      <c r="B1063" s="573"/>
      <c r="C1063" s="573"/>
      <c r="D1063" s="573"/>
      <c r="E1063" s="573"/>
      <c r="F1063" s="573"/>
      <c r="G1063" s="573"/>
      <c r="H1063" s="573"/>
    </row>
    <row r="1064" spans="1:8" ht="15">
      <c r="A1064" s="573"/>
      <c r="B1064" s="573"/>
      <c r="C1064" s="573"/>
      <c r="D1064" s="573"/>
      <c r="E1064" s="573"/>
      <c r="F1064" s="573"/>
      <c r="G1064" s="573"/>
      <c r="H1064" s="573"/>
    </row>
    <row r="1065" spans="1:8" ht="15">
      <c r="A1065" s="573"/>
      <c r="B1065" s="573"/>
      <c r="C1065" s="573"/>
      <c r="D1065" s="573"/>
      <c r="E1065" s="573"/>
      <c r="F1065" s="573"/>
      <c r="G1065" s="573"/>
      <c r="H1065" s="573"/>
    </row>
    <row r="1066" spans="1:8" ht="15">
      <c r="A1066" s="573"/>
      <c r="B1066" s="573"/>
      <c r="C1066" s="573"/>
      <c r="D1066" s="573"/>
      <c r="E1066" s="573"/>
      <c r="F1066" s="573"/>
      <c r="G1066" s="573"/>
      <c r="H1066" s="573"/>
    </row>
    <row r="1067" spans="1:8" ht="15">
      <c r="A1067" s="573"/>
      <c r="B1067" s="573"/>
      <c r="C1067" s="573"/>
      <c r="D1067" s="573"/>
      <c r="E1067" s="573"/>
      <c r="F1067" s="573"/>
      <c r="G1067" s="573"/>
      <c r="H1067" s="573"/>
    </row>
    <row r="1068" spans="1:8" ht="15">
      <c r="A1068" s="573"/>
      <c r="B1068" s="573"/>
      <c r="C1068" s="573"/>
      <c r="D1068" s="573"/>
      <c r="E1068" s="573"/>
      <c r="F1068" s="573"/>
      <c r="G1068" s="573"/>
      <c r="H1068" s="573"/>
    </row>
    <row r="1069" spans="1:8" ht="15">
      <c r="A1069" s="573"/>
      <c r="B1069" s="573"/>
      <c r="C1069" s="573"/>
      <c r="D1069" s="573"/>
      <c r="E1069" s="573"/>
      <c r="F1069" s="573"/>
      <c r="G1069" s="573"/>
      <c r="H1069" s="573"/>
    </row>
    <row r="1070" spans="1:8" ht="15">
      <c r="A1070" s="573"/>
      <c r="B1070" s="573"/>
      <c r="C1070" s="573"/>
      <c r="D1070" s="573"/>
      <c r="E1070" s="573"/>
      <c r="F1070" s="573"/>
      <c r="G1070" s="573"/>
      <c r="H1070" s="573"/>
    </row>
    <row r="1071" spans="1:8" ht="15">
      <c r="A1071" s="573"/>
      <c r="B1071" s="573"/>
      <c r="C1071" s="573"/>
      <c r="D1071" s="573"/>
      <c r="E1071" s="573"/>
      <c r="F1071" s="573"/>
      <c r="G1071" s="573"/>
      <c r="H1071" s="573"/>
    </row>
    <row r="1072" spans="1:8" ht="15">
      <c r="A1072" s="573"/>
      <c r="B1072" s="573"/>
      <c r="C1072" s="573"/>
      <c r="D1072" s="573"/>
      <c r="E1072" s="573"/>
      <c r="F1072" s="573"/>
      <c r="G1072" s="573"/>
      <c r="H1072" s="573"/>
    </row>
    <row r="1073" spans="1:8" ht="15">
      <c r="A1073" s="573"/>
      <c r="B1073" s="573"/>
      <c r="C1073" s="573"/>
      <c r="D1073" s="573"/>
      <c r="E1073" s="573"/>
      <c r="F1073" s="573"/>
      <c r="G1073" s="573"/>
      <c r="H1073" s="573"/>
    </row>
    <row r="1074" spans="1:8" ht="15">
      <c r="A1074" s="573"/>
      <c r="B1074" s="573"/>
      <c r="C1074" s="573"/>
      <c r="D1074" s="573"/>
      <c r="E1074" s="573"/>
      <c r="F1074" s="573"/>
      <c r="G1074" s="573"/>
      <c r="H1074" s="573"/>
    </row>
    <row r="1075" spans="1:8" ht="15">
      <c r="A1075" s="573"/>
      <c r="B1075" s="573"/>
      <c r="C1075" s="573"/>
      <c r="D1075" s="573"/>
      <c r="E1075" s="573"/>
      <c r="F1075" s="573"/>
      <c r="G1075" s="573"/>
      <c r="H1075" s="573"/>
    </row>
    <row r="1076" spans="1:8" ht="15">
      <c r="A1076" s="573"/>
      <c r="B1076" s="573"/>
      <c r="C1076" s="573"/>
      <c r="D1076" s="573"/>
      <c r="E1076" s="573"/>
      <c r="F1076" s="573"/>
      <c r="G1076" s="573"/>
      <c r="H1076" s="573"/>
    </row>
    <row r="1077" spans="1:8" ht="15">
      <c r="A1077" s="573"/>
      <c r="B1077" s="573"/>
      <c r="C1077" s="573"/>
      <c r="D1077" s="573"/>
      <c r="E1077" s="573"/>
      <c r="F1077" s="573"/>
      <c r="G1077" s="573"/>
      <c r="H1077" s="573"/>
    </row>
    <row r="1078" spans="1:8" ht="15">
      <c r="A1078" s="573"/>
      <c r="B1078" s="573"/>
      <c r="C1078" s="573"/>
      <c r="D1078" s="573"/>
      <c r="E1078" s="573"/>
      <c r="F1078" s="573"/>
      <c r="G1078" s="573"/>
      <c r="H1078" s="573"/>
    </row>
    <row r="1079" spans="1:8" ht="15">
      <c r="A1079" s="573"/>
      <c r="B1079" s="573"/>
      <c r="C1079" s="573"/>
      <c r="D1079" s="573"/>
      <c r="E1079" s="573"/>
      <c r="F1079" s="573"/>
      <c r="G1079" s="573"/>
      <c r="H1079" s="573"/>
    </row>
    <row r="1080" spans="1:8" ht="15">
      <c r="A1080" s="573"/>
      <c r="B1080" s="573"/>
      <c r="C1080" s="573"/>
      <c r="D1080" s="573"/>
      <c r="E1080" s="573"/>
      <c r="F1080" s="573"/>
      <c r="G1080" s="573"/>
      <c r="H1080" s="573"/>
    </row>
    <row r="1081" spans="1:8" ht="15">
      <c r="A1081" s="573"/>
      <c r="B1081" s="573"/>
      <c r="C1081" s="573"/>
      <c r="D1081" s="573"/>
      <c r="E1081" s="573"/>
      <c r="F1081" s="573"/>
      <c r="G1081" s="573"/>
      <c r="H1081" s="573"/>
    </row>
    <row r="1082" spans="1:8" ht="15">
      <c r="A1082" s="573"/>
      <c r="B1082" s="573"/>
      <c r="C1082" s="573"/>
      <c r="D1082" s="573"/>
      <c r="E1082" s="573"/>
      <c r="F1082" s="573"/>
      <c r="G1082" s="573"/>
      <c r="H1082" s="573"/>
    </row>
    <row r="1083" spans="1:8" ht="15">
      <c r="A1083" s="573"/>
      <c r="B1083" s="573"/>
      <c r="C1083" s="573"/>
      <c r="D1083" s="573"/>
      <c r="E1083" s="573"/>
      <c r="F1083" s="573"/>
      <c r="G1083" s="573"/>
      <c r="H1083" s="573"/>
    </row>
    <row r="1084" spans="1:8" ht="15">
      <c r="A1084" s="573"/>
      <c r="B1084" s="573"/>
      <c r="C1084" s="573"/>
      <c r="D1084" s="573"/>
      <c r="E1084" s="573"/>
      <c r="F1084" s="573"/>
      <c r="G1084" s="573"/>
      <c r="H1084" s="573"/>
    </row>
    <row r="1085" spans="1:8" ht="15">
      <c r="A1085" s="573"/>
      <c r="B1085" s="573"/>
      <c r="C1085" s="573"/>
      <c r="D1085" s="573"/>
      <c r="E1085" s="573"/>
      <c r="F1085" s="573"/>
      <c r="G1085" s="573"/>
      <c r="H1085" s="573"/>
    </row>
    <row r="1086" spans="1:8" ht="15">
      <c r="A1086" s="573"/>
      <c r="B1086" s="573"/>
      <c r="C1086" s="573"/>
      <c r="D1086" s="573"/>
      <c r="E1086" s="573"/>
      <c r="F1086" s="573"/>
      <c r="G1086" s="573"/>
      <c r="H1086" s="573"/>
    </row>
    <row r="1087" spans="1:8" ht="15">
      <c r="A1087" s="573"/>
      <c r="B1087" s="573"/>
      <c r="C1087" s="573"/>
      <c r="D1087" s="573"/>
      <c r="E1087" s="573"/>
      <c r="F1087" s="573"/>
      <c r="G1087" s="573"/>
      <c r="H1087" s="573"/>
    </row>
    <row r="1088" spans="1:8" ht="15">
      <c r="A1088" s="573"/>
      <c r="B1088" s="573"/>
      <c r="C1088" s="573"/>
      <c r="D1088" s="573"/>
      <c r="E1088" s="573"/>
      <c r="F1088" s="573"/>
      <c r="G1088" s="573"/>
      <c r="H1088" s="573"/>
    </row>
    <row r="1089" spans="1:8" ht="15">
      <c r="A1089" s="573"/>
      <c r="B1089" s="573"/>
      <c r="C1089" s="573"/>
      <c r="D1089" s="573"/>
      <c r="E1089" s="573"/>
      <c r="F1089" s="573"/>
      <c r="G1089" s="573"/>
      <c r="H1089" s="573"/>
    </row>
    <row r="1090" spans="1:8" ht="15">
      <c r="A1090" s="573"/>
      <c r="B1090" s="573"/>
      <c r="C1090" s="573"/>
      <c r="D1090" s="573"/>
      <c r="E1090" s="573"/>
      <c r="F1090" s="573"/>
      <c r="G1090" s="573"/>
      <c r="H1090" s="573"/>
    </row>
    <row r="1091" spans="1:8" ht="15">
      <c r="A1091" s="573"/>
      <c r="B1091" s="573"/>
      <c r="C1091" s="573"/>
      <c r="D1091" s="573"/>
      <c r="E1091" s="573"/>
      <c r="F1091" s="573"/>
      <c r="G1091" s="573"/>
      <c r="H1091" s="573"/>
    </row>
    <row r="1092" spans="1:8" ht="15">
      <c r="A1092" s="573"/>
      <c r="B1092" s="573"/>
      <c r="C1092" s="573"/>
      <c r="D1092" s="573"/>
      <c r="E1092" s="573"/>
      <c r="F1092" s="573"/>
      <c r="G1092" s="573"/>
      <c r="H1092" s="573"/>
    </row>
    <row r="1093" spans="1:8" ht="15">
      <c r="A1093" s="573"/>
      <c r="B1093" s="573"/>
      <c r="C1093" s="573"/>
      <c r="D1093" s="573"/>
      <c r="E1093" s="573"/>
      <c r="F1093" s="573"/>
      <c r="G1093" s="573"/>
      <c r="H1093" s="573"/>
    </row>
    <row r="1094" spans="1:8" ht="15">
      <c r="A1094" s="573"/>
      <c r="B1094" s="573"/>
      <c r="C1094" s="573"/>
      <c r="D1094" s="573"/>
      <c r="E1094" s="573"/>
      <c r="F1094" s="573"/>
      <c r="G1094" s="573"/>
      <c r="H1094" s="573"/>
    </row>
    <row r="1095" spans="1:8" ht="15">
      <c r="A1095" s="573"/>
      <c r="B1095" s="573"/>
      <c r="C1095" s="573"/>
      <c r="D1095" s="573"/>
      <c r="E1095" s="573"/>
      <c r="F1095" s="573"/>
      <c r="G1095" s="573"/>
      <c r="H1095" s="573"/>
    </row>
    <row r="1096" spans="1:8" ht="15">
      <c r="A1096" s="573"/>
      <c r="B1096" s="573"/>
      <c r="C1096" s="573"/>
      <c r="D1096" s="573"/>
      <c r="E1096" s="573"/>
      <c r="F1096" s="573"/>
      <c r="G1096" s="573"/>
      <c r="H1096" s="573"/>
    </row>
    <row r="1097" spans="1:8" ht="15">
      <c r="A1097" s="573"/>
      <c r="B1097" s="573"/>
      <c r="C1097" s="573"/>
      <c r="D1097" s="573"/>
      <c r="E1097" s="573"/>
      <c r="F1097" s="573"/>
      <c r="G1097" s="573"/>
      <c r="H1097" s="573"/>
    </row>
    <row r="1098" spans="1:8" ht="15">
      <c r="A1098" s="573"/>
      <c r="B1098" s="573"/>
      <c r="C1098" s="573"/>
      <c r="D1098" s="573"/>
      <c r="E1098" s="573"/>
      <c r="F1098" s="573"/>
      <c r="G1098" s="573"/>
      <c r="H1098" s="573"/>
    </row>
    <row r="1099" spans="1:8" ht="15">
      <c r="A1099" s="573"/>
      <c r="B1099" s="573"/>
      <c r="C1099" s="573"/>
      <c r="D1099" s="573"/>
      <c r="E1099" s="573"/>
      <c r="F1099" s="573"/>
      <c r="G1099" s="573"/>
      <c r="H1099" s="573"/>
    </row>
    <row r="1100" spans="1:8" ht="15">
      <c r="A1100" s="573"/>
      <c r="B1100" s="573"/>
      <c r="C1100" s="573"/>
      <c r="D1100" s="573"/>
      <c r="E1100" s="573"/>
      <c r="F1100" s="573"/>
      <c r="G1100" s="573"/>
      <c r="H1100" s="573"/>
    </row>
    <row r="1101" spans="1:8" ht="15">
      <c r="A1101" s="573"/>
      <c r="B1101" s="573"/>
      <c r="C1101" s="573"/>
      <c r="D1101" s="573"/>
      <c r="E1101" s="573"/>
      <c r="F1101" s="573"/>
      <c r="G1101" s="573"/>
      <c r="H1101" s="573"/>
    </row>
    <row r="1102" spans="1:8" ht="15">
      <c r="A1102" s="573"/>
      <c r="B1102" s="573"/>
      <c r="C1102" s="573"/>
      <c r="D1102" s="573"/>
      <c r="E1102" s="573"/>
      <c r="F1102" s="573"/>
      <c r="G1102" s="573"/>
      <c r="H1102" s="573"/>
    </row>
    <row r="1103" spans="1:8" ht="15">
      <c r="A1103" s="573"/>
      <c r="B1103" s="573"/>
      <c r="C1103" s="573"/>
      <c r="D1103" s="573"/>
      <c r="E1103" s="573"/>
      <c r="F1103" s="573"/>
      <c r="G1103" s="573"/>
      <c r="H1103" s="573"/>
    </row>
    <row r="1104" spans="1:8" ht="15">
      <c r="A1104" s="573"/>
      <c r="B1104" s="573"/>
      <c r="C1104" s="573"/>
      <c r="D1104" s="573"/>
      <c r="E1104" s="573"/>
      <c r="F1104" s="573"/>
      <c r="G1104" s="573"/>
      <c r="H1104" s="573"/>
    </row>
    <row r="1105" spans="1:8" ht="15">
      <c r="A1105" s="573"/>
      <c r="B1105" s="573"/>
      <c r="C1105" s="573"/>
      <c r="D1105" s="573"/>
      <c r="E1105" s="573"/>
      <c r="F1105" s="573"/>
      <c r="G1105" s="573"/>
      <c r="H1105" s="573"/>
    </row>
    <row r="1106" spans="1:8" ht="15">
      <c r="A1106" s="573"/>
      <c r="B1106" s="573"/>
      <c r="C1106" s="573"/>
      <c r="D1106" s="573"/>
      <c r="E1106" s="573"/>
      <c r="F1106" s="573"/>
      <c r="G1106" s="573"/>
      <c r="H1106" s="573"/>
    </row>
    <row r="1107" spans="1:8" ht="15">
      <c r="A1107" s="573"/>
      <c r="B1107" s="573"/>
      <c r="C1107" s="573"/>
      <c r="D1107" s="573"/>
      <c r="E1107" s="573"/>
      <c r="F1107" s="573"/>
      <c r="G1107" s="573"/>
      <c r="H1107" s="573"/>
    </row>
    <row r="1108" spans="1:8" ht="15">
      <c r="A1108" s="573"/>
      <c r="B1108" s="573"/>
      <c r="C1108" s="573"/>
      <c r="D1108" s="573"/>
      <c r="E1108" s="573"/>
      <c r="F1108" s="573"/>
      <c r="G1108" s="573"/>
      <c r="H1108" s="573"/>
    </row>
    <row r="1109" spans="1:8" ht="15">
      <c r="A1109" s="573"/>
      <c r="B1109" s="573"/>
      <c r="C1109" s="573"/>
      <c r="D1109" s="573"/>
      <c r="E1109" s="573"/>
      <c r="F1109" s="573"/>
      <c r="G1109" s="573"/>
      <c r="H1109" s="573"/>
    </row>
    <row r="1110" spans="1:8" ht="15">
      <c r="A1110" s="573"/>
      <c r="B1110" s="573"/>
      <c r="C1110" s="573"/>
      <c r="D1110" s="573"/>
      <c r="E1110" s="573"/>
      <c r="F1110" s="573"/>
      <c r="G1110" s="573"/>
      <c r="H1110" s="573"/>
    </row>
    <row r="1111" spans="1:8" ht="15">
      <c r="A1111" s="573"/>
      <c r="B1111" s="573"/>
      <c r="C1111" s="573"/>
      <c r="D1111" s="573"/>
      <c r="E1111" s="573"/>
      <c r="F1111" s="573"/>
      <c r="G1111" s="573"/>
      <c r="H1111" s="573"/>
    </row>
    <row r="1112" spans="1:8" ht="15">
      <c r="A1112" s="573"/>
      <c r="B1112" s="573"/>
      <c r="C1112" s="573"/>
      <c r="D1112" s="573"/>
      <c r="E1112" s="573"/>
      <c r="F1112" s="573"/>
      <c r="G1112" s="573"/>
      <c r="H1112" s="573"/>
    </row>
    <row r="1113" spans="1:8" ht="15">
      <c r="A1113" s="573"/>
      <c r="B1113" s="573"/>
      <c r="C1113" s="573"/>
      <c r="D1113" s="573"/>
      <c r="E1113" s="573"/>
      <c r="F1113" s="573"/>
      <c r="G1113" s="573"/>
      <c r="H1113" s="573"/>
    </row>
    <row r="1114" spans="1:8" ht="15">
      <c r="A1114" s="573"/>
      <c r="B1114" s="573"/>
      <c r="C1114" s="573"/>
      <c r="D1114" s="573"/>
      <c r="E1114" s="573"/>
      <c r="F1114" s="573"/>
      <c r="G1114" s="573"/>
      <c r="H1114" s="573"/>
    </row>
    <row r="1115" spans="1:8" ht="15">
      <c r="A1115" s="573"/>
      <c r="B1115" s="573"/>
      <c r="C1115" s="573"/>
      <c r="D1115" s="573"/>
      <c r="E1115" s="573"/>
      <c r="F1115" s="573"/>
      <c r="G1115" s="573"/>
      <c r="H1115" s="573"/>
    </row>
    <row r="1116" spans="1:8" ht="15">
      <c r="A1116" s="573"/>
      <c r="B1116" s="573"/>
      <c r="C1116" s="573"/>
      <c r="D1116" s="573"/>
      <c r="E1116" s="573"/>
      <c r="F1116" s="573"/>
      <c r="G1116" s="573"/>
      <c r="H1116" s="573"/>
    </row>
    <row r="1117" spans="1:8" ht="15">
      <c r="A1117" s="573"/>
      <c r="B1117" s="573"/>
      <c r="C1117" s="573"/>
      <c r="D1117" s="573"/>
      <c r="E1117" s="573"/>
      <c r="F1117" s="573"/>
      <c r="G1117" s="573"/>
      <c r="H1117" s="573"/>
    </row>
    <row r="1118" spans="1:8" ht="15">
      <c r="A1118" s="573"/>
      <c r="B1118" s="573"/>
      <c r="C1118" s="573"/>
      <c r="D1118" s="573"/>
      <c r="E1118" s="573"/>
      <c r="F1118" s="573"/>
      <c r="G1118" s="573"/>
      <c r="H1118" s="573"/>
    </row>
    <row r="1119" spans="1:8" ht="15">
      <c r="A1119" s="573"/>
      <c r="B1119" s="573"/>
      <c r="C1119" s="573"/>
      <c r="D1119" s="573"/>
      <c r="E1119" s="573"/>
      <c r="F1119" s="573"/>
      <c r="G1119" s="573"/>
      <c r="H1119" s="573"/>
    </row>
    <row r="1120" spans="1:8" ht="15">
      <c r="A1120" s="573"/>
      <c r="B1120" s="573"/>
      <c r="C1120" s="573"/>
      <c r="D1120" s="573"/>
      <c r="E1120" s="573"/>
      <c r="F1120" s="573"/>
      <c r="G1120" s="573"/>
      <c r="H1120" s="573"/>
    </row>
    <row r="1121" spans="1:8" ht="15">
      <c r="A1121" s="573"/>
      <c r="B1121" s="573"/>
      <c r="C1121" s="573"/>
      <c r="D1121" s="573"/>
      <c r="E1121" s="573"/>
      <c r="F1121" s="573"/>
      <c r="G1121" s="573"/>
      <c r="H1121" s="573"/>
    </row>
    <row r="1122" spans="1:8" ht="15">
      <c r="A1122" s="573"/>
      <c r="B1122" s="573"/>
      <c r="C1122" s="573"/>
      <c r="D1122" s="573"/>
      <c r="E1122" s="573"/>
      <c r="F1122" s="573"/>
      <c r="G1122" s="573"/>
      <c r="H1122" s="573"/>
    </row>
    <row r="1123" spans="1:8" ht="15">
      <c r="A1123" s="573"/>
      <c r="B1123" s="573"/>
      <c r="C1123" s="573"/>
      <c r="D1123" s="573"/>
      <c r="E1123" s="573"/>
      <c r="F1123" s="573"/>
      <c r="G1123" s="573"/>
      <c r="H1123" s="573"/>
    </row>
    <row r="1124" spans="1:8" ht="15">
      <c r="A1124" s="573"/>
      <c r="B1124" s="573"/>
      <c r="C1124" s="573"/>
      <c r="D1124" s="573"/>
      <c r="E1124" s="573"/>
      <c r="F1124" s="573"/>
      <c r="G1124" s="573"/>
      <c r="H1124" s="573"/>
    </row>
    <row r="1125" spans="1:8" ht="15">
      <c r="A1125" s="573"/>
      <c r="B1125" s="573"/>
      <c r="C1125" s="573"/>
      <c r="D1125" s="573"/>
      <c r="E1125" s="573"/>
      <c r="F1125" s="573"/>
      <c r="G1125" s="573"/>
      <c r="H1125" s="573"/>
    </row>
    <row r="1126" spans="1:8" ht="15">
      <c r="A1126" s="573"/>
      <c r="B1126" s="573"/>
      <c r="C1126" s="573"/>
      <c r="D1126" s="573"/>
      <c r="E1126" s="573"/>
      <c r="F1126" s="573"/>
      <c r="G1126" s="573"/>
      <c r="H1126" s="573"/>
    </row>
    <row r="1127" spans="1:8" ht="15">
      <c r="A1127" s="573"/>
      <c r="B1127" s="573"/>
      <c r="C1127" s="573"/>
      <c r="D1127" s="573"/>
      <c r="E1127" s="573"/>
      <c r="F1127" s="573"/>
      <c r="G1127" s="573"/>
      <c r="H1127" s="573"/>
    </row>
    <row r="1128" spans="1:8" ht="15">
      <c r="A1128" s="573"/>
      <c r="B1128" s="573"/>
      <c r="C1128" s="573"/>
      <c r="D1128" s="573"/>
      <c r="E1128" s="573"/>
      <c r="F1128" s="573"/>
      <c r="G1128" s="573"/>
      <c r="H1128" s="573"/>
    </row>
    <row r="1129" spans="1:8" ht="15">
      <c r="A1129" s="573"/>
      <c r="B1129" s="573"/>
      <c r="C1129" s="573"/>
      <c r="D1129" s="573"/>
      <c r="E1129" s="573"/>
      <c r="F1129" s="573"/>
      <c r="G1129" s="573"/>
      <c r="H1129" s="573"/>
    </row>
    <row r="1130" spans="1:8" ht="15">
      <c r="A1130" s="573"/>
      <c r="B1130" s="573"/>
      <c r="C1130" s="573"/>
      <c r="D1130" s="573"/>
      <c r="E1130" s="573"/>
      <c r="F1130" s="573"/>
      <c r="G1130" s="573"/>
      <c r="H1130" s="573"/>
    </row>
    <row r="1131" spans="1:8" ht="15">
      <c r="A1131" s="573"/>
      <c r="B1131" s="573"/>
      <c r="C1131" s="573"/>
      <c r="D1131" s="573"/>
      <c r="E1131" s="573"/>
      <c r="F1131" s="573"/>
      <c r="G1131" s="573"/>
      <c r="H1131" s="573"/>
    </row>
    <row r="1132" spans="1:8" ht="15">
      <c r="A1132" s="573"/>
      <c r="B1132" s="573"/>
      <c r="C1132" s="573"/>
      <c r="D1132" s="573"/>
      <c r="E1132" s="573"/>
      <c r="F1132" s="573"/>
      <c r="G1132" s="573"/>
      <c r="H1132" s="573"/>
    </row>
    <row r="1133" spans="1:8" ht="15">
      <c r="A1133" s="573"/>
      <c r="B1133" s="573"/>
      <c r="C1133" s="573"/>
      <c r="D1133" s="573"/>
      <c r="E1133" s="573"/>
      <c r="F1133" s="573"/>
      <c r="G1133" s="573"/>
      <c r="H1133" s="573"/>
    </row>
    <row r="1134" spans="1:8" ht="15">
      <c r="A1134" s="573"/>
      <c r="B1134" s="573"/>
      <c r="C1134" s="573"/>
      <c r="D1134" s="573"/>
      <c r="E1134" s="573"/>
      <c r="F1134" s="573"/>
      <c r="G1134" s="573"/>
      <c r="H1134" s="573"/>
    </row>
    <row r="1135" spans="1:8" ht="15">
      <c r="A1135" s="573"/>
      <c r="B1135" s="573"/>
      <c r="C1135" s="573"/>
      <c r="D1135" s="573"/>
      <c r="E1135" s="573"/>
      <c r="F1135" s="573"/>
      <c r="G1135" s="573"/>
      <c r="H1135" s="573"/>
    </row>
    <row r="1136" spans="1:8" ht="15">
      <c r="A1136" s="573"/>
      <c r="B1136" s="573"/>
      <c r="C1136" s="573"/>
      <c r="D1136" s="573"/>
      <c r="E1136" s="573"/>
      <c r="F1136" s="573"/>
      <c r="G1136" s="573"/>
      <c r="H1136" s="573"/>
    </row>
    <row r="1137" spans="1:8" ht="15">
      <c r="A1137" s="573"/>
      <c r="B1137" s="573"/>
      <c r="C1137" s="573"/>
      <c r="D1137" s="573"/>
      <c r="E1137" s="573"/>
      <c r="F1137" s="573"/>
      <c r="G1137" s="573"/>
      <c r="H1137" s="573"/>
    </row>
    <row r="1138" spans="1:8" ht="15">
      <c r="A1138" s="573"/>
      <c r="B1138" s="573"/>
      <c r="C1138" s="573"/>
      <c r="D1138" s="573"/>
      <c r="E1138" s="573"/>
      <c r="F1138" s="573"/>
      <c r="G1138" s="573"/>
      <c r="H1138" s="573"/>
    </row>
    <row r="1139" spans="1:8" ht="15">
      <c r="A1139" s="573"/>
      <c r="B1139" s="573"/>
      <c r="C1139" s="573"/>
      <c r="D1139" s="573"/>
      <c r="E1139" s="573"/>
      <c r="F1139" s="573"/>
      <c r="G1139" s="573"/>
      <c r="H1139" s="573"/>
    </row>
    <row r="1140" spans="1:8" ht="15">
      <c r="A1140" s="573"/>
      <c r="B1140" s="573"/>
      <c r="C1140" s="573"/>
      <c r="D1140" s="573"/>
      <c r="E1140" s="573"/>
      <c r="F1140" s="573"/>
      <c r="G1140" s="573"/>
      <c r="H1140" s="573"/>
    </row>
    <row r="1141" spans="1:8" ht="15">
      <c r="A1141" s="573"/>
      <c r="B1141" s="573"/>
      <c r="C1141" s="573"/>
      <c r="D1141" s="573"/>
      <c r="E1141" s="573"/>
      <c r="F1141" s="573"/>
      <c r="G1141" s="573"/>
      <c r="H1141" s="573"/>
    </row>
    <row r="1142" spans="1:8" ht="15">
      <c r="A1142" s="573"/>
      <c r="B1142" s="573"/>
      <c r="C1142" s="573"/>
      <c r="D1142" s="573"/>
      <c r="E1142" s="573"/>
      <c r="F1142" s="573"/>
      <c r="G1142" s="573"/>
      <c r="H1142" s="573"/>
    </row>
    <row r="1143" spans="1:8" ht="15">
      <c r="A1143" s="573"/>
      <c r="B1143" s="573"/>
      <c r="C1143" s="573"/>
      <c r="D1143" s="573"/>
      <c r="E1143" s="573"/>
      <c r="F1143" s="573"/>
      <c r="G1143" s="573"/>
      <c r="H1143" s="573"/>
    </row>
    <row r="1144" spans="1:8" ht="15">
      <c r="A1144" s="573"/>
      <c r="B1144" s="573"/>
      <c r="C1144" s="573"/>
      <c r="D1144" s="573"/>
      <c r="E1144" s="573"/>
      <c r="F1144" s="573"/>
      <c r="G1144" s="573"/>
      <c r="H1144" s="573"/>
    </row>
    <row r="1145" spans="1:8" ht="15">
      <c r="A1145" s="573"/>
      <c r="B1145" s="573"/>
      <c r="C1145" s="573"/>
      <c r="D1145" s="573"/>
      <c r="E1145" s="573"/>
      <c r="F1145" s="573"/>
      <c r="G1145" s="573"/>
      <c r="H1145" s="573"/>
    </row>
    <row r="1146" spans="1:8" ht="15">
      <c r="A1146" s="573"/>
      <c r="B1146" s="573"/>
      <c r="C1146" s="573"/>
      <c r="D1146" s="573"/>
      <c r="E1146" s="573"/>
      <c r="F1146" s="573"/>
      <c r="G1146" s="573"/>
      <c r="H1146" s="573"/>
    </row>
    <row r="1147" spans="1:8" ht="15">
      <c r="A1147" s="573"/>
      <c r="B1147" s="573"/>
      <c r="C1147" s="573"/>
      <c r="D1147" s="573"/>
      <c r="E1147" s="573"/>
      <c r="F1147" s="573"/>
      <c r="G1147" s="573"/>
      <c r="H1147" s="573"/>
    </row>
    <row r="1148" spans="1:8" ht="15">
      <c r="A1148" s="573"/>
      <c r="B1148" s="573"/>
      <c r="C1148" s="573"/>
      <c r="D1148" s="573"/>
      <c r="E1148" s="573"/>
      <c r="F1148" s="573"/>
      <c r="G1148" s="573"/>
      <c r="H1148" s="573"/>
    </row>
    <row r="1149" spans="1:8" ht="15">
      <c r="A1149" s="573"/>
      <c r="B1149" s="573"/>
      <c r="C1149" s="573"/>
      <c r="D1149" s="573"/>
      <c r="E1149" s="573"/>
      <c r="F1149" s="573"/>
      <c r="G1149" s="573"/>
      <c r="H1149" s="573"/>
    </row>
    <row r="1150" spans="1:8" ht="15">
      <c r="A1150" s="573"/>
      <c r="B1150" s="573"/>
      <c r="C1150" s="573"/>
      <c r="D1150" s="573"/>
      <c r="E1150" s="573"/>
      <c r="F1150" s="573"/>
      <c r="G1150" s="573"/>
      <c r="H1150" s="573"/>
    </row>
    <row r="1151" spans="1:8" ht="15">
      <c r="A1151" s="573"/>
      <c r="B1151" s="573"/>
      <c r="C1151" s="573"/>
      <c r="D1151" s="573"/>
      <c r="E1151" s="573"/>
      <c r="F1151" s="573"/>
      <c r="G1151" s="573"/>
      <c r="H1151" s="573"/>
    </row>
    <row r="1152" spans="1:8" ht="15">
      <c r="A1152" s="573"/>
      <c r="B1152" s="573"/>
      <c r="C1152" s="573"/>
      <c r="D1152" s="573"/>
      <c r="E1152" s="573"/>
      <c r="F1152" s="573"/>
      <c r="G1152" s="573"/>
      <c r="H1152" s="573"/>
    </row>
    <row r="1153" spans="1:8" ht="15">
      <c r="A1153" s="573"/>
      <c r="B1153" s="573"/>
      <c r="C1153" s="573"/>
      <c r="D1153" s="573"/>
      <c r="E1153" s="573"/>
      <c r="F1153" s="573"/>
      <c r="G1153" s="573"/>
      <c r="H1153" s="573"/>
    </row>
    <row r="1154" spans="1:8" ht="15">
      <c r="A1154" s="573"/>
      <c r="B1154" s="573"/>
      <c r="C1154" s="573"/>
      <c r="D1154" s="573"/>
      <c r="E1154" s="573"/>
      <c r="F1154" s="573"/>
      <c r="G1154" s="573"/>
      <c r="H1154" s="573"/>
    </row>
    <row r="1155" spans="1:8" ht="15">
      <c r="A1155" s="573"/>
      <c r="B1155" s="573"/>
      <c r="C1155" s="573"/>
      <c r="D1155" s="573"/>
      <c r="E1155" s="573"/>
      <c r="F1155" s="573"/>
      <c r="G1155" s="573"/>
      <c r="H1155" s="573"/>
    </row>
    <row r="1156" spans="1:8" ht="15">
      <c r="A1156" s="573"/>
      <c r="B1156" s="573"/>
      <c r="C1156" s="573"/>
      <c r="D1156" s="573"/>
      <c r="E1156" s="573"/>
      <c r="F1156" s="573"/>
      <c r="G1156" s="573"/>
      <c r="H1156" s="573"/>
    </row>
    <row r="1157" spans="1:8" ht="15">
      <c r="A1157" s="573"/>
      <c r="B1157" s="573"/>
      <c r="C1157" s="573"/>
      <c r="D1157" s="573"/>
      <c r="E1157" s="573"/>
      <c r="F1157" s="573"/>
      <c r="G1157" s="573"/>
      <c r="H1157" s="573"/>
    </row>
    <row r="1158" spans="1:8" ht="15">
      <c r="A1158" s="573"/>
      <c r="B1158" s="573"/>
      <c r="C1158" s="573"/>
      <c r="D1158" s="573"/>
      <c r="E1158" s="573"/>
      <c r="F1158" s="573"/>
      <c r="G1158" s="573"/>
      <c r="H1158" s="573"/>
    </row>
    <row r="1159" spans="1:8" ht="15">
      <c r="A1159" s="573"/>
      <c r="B1159" s="573"/>
      <c r="C1159" s="573"/>
      <c r="D1159" s="573"/>
      <c r="E1159" s="573"/>
      <c r="F1159" s="573"/>
      <c r="G1159" s="573"/>
      <c r="H1159" s="573"/>
    </row>
    <row r="1160" spans="1:8" ht="15">
      <c r="A1160" s="573"/>
      <c r="B1160" s="573"/>
      <c r="C1160" s="573"/>
      <c r="D1160" s="573"/>
      <c r="E1160" s="573"/>
      <c r="F1160" s="573"/>
      <c r="G1160" s="573"/>
      <c r="H1160" s="573"/>
    </row>
    <row r="1161" spans="1:8" ht="15">
      <c r="A1161" s="573"/>
      <c r="B1161" s="573"/>
      <c r="C1161" s="573"/>
      <c r="D1161" s="573"/>
      <c r="E1161" s="573"/>
      <c r="F1161" s="573"/>
      <c r="G1161" s="573"/>
      <c r="H1161" s="573"/>
    </row>
    <row r="1162" spans="1:8" ht="15">
      <c r="A1162" s="573"/>
      <c r="B1162" s="573"/>
      <c r="C1162" s="573"/>
      <c r="D1162" s="573"/>
      <c r="E1162" s="573"/>
      <c r="F1162" s="573"/>
      <c r="G1162" s="573"/>
      <c r="H1162" s="573"/>
    </row>
    <row r="1163" spans="1:8" ht="15">
      <c r="A1163" s="573"/>
      <c r="B1163" s="573"/>
      <c r="C1163" s="573"/>
      <c r="D1163" s="573"/>
      <c r="E1163" s="573"/>
      <c r="F1163" s="573"/>
      <c r="G1163" s="573"/>
      <c r="H1163" s="573"/>
    </row>
    <row r="1164" spans="1:8" ht="15">
      <c r="A1164" s="573"/>
      <c r="B1164" s="573"/>
      <c r="C1164" s="573"/>
      <c r="D1164" s="573"/>
      <c r="E1164" s="573"/>
      <c r="F1164" s="573"/>
      <c r="G1164" s="573"/>
      <c r="H1164" s="573"/>
    </row>
    <row r="1165" spans="1:8" ht="15">
      <c r="A1165" s="573"/>
      <c r="B1165" s="573"/>
      <c r="C1165" s="573"/>
      <c r="D1165" s="573"/>
      <c r="E1165" s="573"/>
      <c r="F1165" s="573"/>
      <c r="G1165" s="573"/>
      <c r="H1165" s="573"/>
    </row>
    <row r="1166" spans="1:8" ht="15">
      <c r="A1166" s="573"/>
      <c r="B1166" s="573"/>
      <c r="C1166" s="573"/>
      <c r="D1166" s="573"/>
      <c r="E1166" s="573"/>
      <c r="F1166" s="573"/>
      <c r="G1166" s="573"/>
      <c r="H1166" s="573"/>
    </row>
    <row r="1167" spans="1:8" ht="15">
      <c r="A1167" s="573"/>
      <c r="B1167" s="573"/>
      <c r="C1167" s="573"/>
      <c r="D1167" s="573"/>
      <c r="E1167" s="573"/>
      <c r="F1167" s="573"/>
      <c r="G1167" s="573"/>
      <c r="H1167" s="573"/>
    </row>
    <row r="1168" spans="1:8" ht="15">
      <c r="A1168" s="573"/>
      <c r="B1168" s="573"/>
      <c r="C1168" s="573"/>
      <c r="D1168" s="573"/>
      <c r="E1168" s="573"/>
      <c r="F1168" s="573"/>
      <c r="G1168" s="573"/>
      <c r="H1168" s="573"/>
    </row>
    <row r="1169" spans="1:8" ht="15">
      <c r="A1169" s="573"/>
      <c r="B1169" s="573"/>
      <c r="C1169" s="573"/>
      <c r="D1169" s="573"/>
      <c r="E1169" s="573"/>
      <c r="F1169" s="573"/>
      <c r="G1169" s="573"/>
      <c r="H1169" s="573"/>
    </row>
    <row r="1170" spans="1:8" ht="15">
      <c r="A1170" s="573"/>
      <c r="B1170" s="573"/>
      <c r="C1170" s="573"/>
      <c r="D1170" s="573"/>
      <c r="E1170" s="573"/>
      <c r="F1170" s="573"/>
      <c r="G1170" s="573"/>
      <c r="H1170" s="573"/>
    </row>
    <row r="1171" spans="1:8" ht="15">
      <c r="A1171" s="573"/>
      <c r="B1171" s="573"/>
      <c r="C1171" s="573"/>
      <c r="D1171" s="573"/>
      <c r="E1171" s="573"/>
      <c r="F1171" s="573"/>
      <c r="G1171" s="573"/>
      <c r="H1171" s="573"/>
    </row>
    <row r="1172" spans="1:8" ht="15">
      <c r="A1172" s="573"/>
      <c r="B1172" s="573"/>
      <c r="C1172" s="573"/>
      <c r="D1172" s="573"/>
      <c r="E1172" s="573"/>
      <c r="F1172" s="573"/>
      <c r="G1172" s="573"/>
      <c r="H1172" s="573"/>
    </row>
    <row r="1173" spans="1:8" ht="15">
      <c r="A1173" s="573"/>
      <c r="B1173" s="573"/>
      <c r="C1173" s="573"/>
      <c r="D1173" s="573"/>
      <c r="E1173" s="573"/>
      <c r="F1173" s="573"/>
      <c r="G1173" s="573"/>
      <c r="H1173" s="573"/>
    </row>
    <row r="1174" spans="1:8" ht="15">
      <c r="A1174" s="573"/>
      <c r="B1174" s="573"/>
      <c r="C1174" s="573"/>
      <c r="D1174" s="573"/>
      <c r="E1174" s="573"/>
      <c r="F1174" s="573"/>
      <c r="G1174" s="573"/>
      <c r="H1174" s="573"/>
    </row>
    <row r="1175" spans="1:8" ht="15">
      <c r="A1175" s="573"/>
      <c r="B1175" s="573"/>
      <c r="C1175" s="573"/>
      <c r="D1175" s="573"/>
      <c r="E1175" s="573"/>
      <c r="F1175" s="573"/>
      <c r="G1175" s="573"/>
      <c r="H1175" s="573"/>
    </row>
    <row r="1176" spans="1:8" ht="15">
      <c r="A1176" s="573"/>
      <c r="B1176" s="573"/>
      <c r="C1176" s="573"/>
      <c r="D1176" s="573"/>
      <c r="E1176" s="573"/>
      <c r="F1176" s="573"/>
      <c r="G1176" s="573"/>
      <c r="H1176" s="573"/>
    </row>
    <row r="1177" spans="1:8" ht="15">
      <c r="A1177" s="573"/>
      <c r="B1177" s="573"/>
      <c r="C1177" s="573"/>
      <c r="D1177" s="573"/>
      <c r="E1177" s="573"/>
      <c r="F1177" s="573"/>
      <c r="G1177" s="573"/>
      <c r="H1177" s="573"/>
    </row>
    <row r="1178" spans="1:8" ht="15">
      <c r="A1178" s="573"/>
      <c r="B1178" s="573"/>
      <c r="C1178" s="573"/>
      <c r="D1178" s="573"/>
      <c r="E1178" s="573"/>
      <c r="F1178" s="573"/>
      <c r="G1178" s="573"/>
      <c r="H1178" s="573"/>
    </row>
    <row r="1179" spans="1:8" ht="15">
      <c r="A1179" s="573"/>
      <c r="B1179" s="573"/>
      <c r="C1179" s="573"/>
      <c r="D1179" s="573"/>
      <c r="E1179" s="573"/>
      <c r="F1179" s="573"/>
      <c r="G1179" s="573"/>
      <c r="H1179" s="573"/>
    </row>
    <row r="1180" spans="1:8" ht="15">
      <c r="A1180" s="573"/>
      <c r="B1180" s="573"/>
      <c r="C1180" s="573"/>
      <c r="D1180" s="573"/>
      <c r="E1180" s="573"/>
      <c r="F1180" s="573"/>
      <c r="G1180" s="573"/>
      <c r="H1180" s="573"/>
    </row>
    <row r="1181" spans="1:8" ht="15">
      <c r="A1181" s="573"/>
      <c r="B1181" s="573"/>
      <c r="C1181" s="573"/>
      <c r="D1181" s="573"/>
      <c r="E1181" s="573"/>
      <c r="F1181" s="573"/>
      <c r="G1181" s="573"/>
      <c r="H1181" s="573"/>
    </row>
    <row r="1182" spans="1:8" ht="15">
      <c r="A1182" s="573"/>
      <c r="B1182" s="573"/>
      <c r="C1182" s="573"/>
      <c r="D1182" s="573"/>
      <c r="E1182" s="573"/>
      <c r="F1182" s="573"/>
      <c r="G1182" s="573"/>
      <c r="H1182" s="573"/>
    </row>
    <row r="1183" spans="1:8" ht="15">
      <c r="A1183" s="573"/>
      <c r="B1183" s="573"/>
      <c r="C1183" s="573"/>
      <c r="D1183" s="573"/>
      <c r="E1183" s="573"/>
      <c r="F1183" s="573"/>
      <c r="G1183" s="573"/>
      <c r="H1183" s="573"/>
    </row>
    <row r="1184" spans="1:8" ht="15">
      <c r="A1184" s="573"/>
      <c r="B1184" s="573"/>
      <c r="C1184" s="573"/>
      <c r="D1184" s="573"/>
      <c r="E1184" s="573"/>
      <c r="F1184" s="573"/>
      <c r="G1184" s="573"/>
      <c r="H1184" s="573"/>
    </row>
    <row r="1185" spans="1:8" ht="15">
      <c r="A1185" s="573"/>
      <c r="B1185" s="573"/>
      <c r="C1185" s="573"/>
      <c r="D1185" s="573"/>
      <c r="E1185" s="573"/>
      <c r="F1185" s="573"/>
      <c r="G1185" s="573"/>
      <c r="H1185" s="573"/>
    </row>
    <row r="1186" spans="1:8" ht="15">
      <c r="A1186" s="573"/>
      <c r="B1186" s="573"/>
      <c r="C1186" s="573"/>
      <c r="D1186" s="573"/>
      <c r="E1186" s="573"/>
      <c r="F1186" s="573"/>
      <c r="G1186" s="573"/>
      <c r="H1186" s="573"/>
    </row>
    <row r="1187" spans="1:8" ht="15">
      <c r="A1187" s="573"/>
      <c r="B1187" s="573"/>
      <c r="C1187" s="573"/>
      <c r="D1187" s="573"/>
      <c r="E1187" s="573"/>
      <c r="F1187" s="573"/>
      <c r="G1187" s="573"/>
      <c r="H1187" s="573"/>
    </row>
    <row r="1188" spans="1:8" ht="15">
      <c r="A1188" s="573"/>
      <c r="B1188" s="573"/>
      <c r="C1188" s="573"/>
      <c r="D1188" s="573"/>
      <c r="E1188" s="573"/>
      <c r="F1188" s="573"/>
      <c r="G1188" s="573"/>
      <c r="H1188" s="573"/>
    </row>
    <row r="1189" spans="1:8" ht="15">
      <c r="A1189" s="573"/>
      <c r="B1189" s="573"/>
      <c r="C1189" s="573"/>
      <c r="D1189" s="573"/>
      <c r="E1189" s="573"/>
      <c r="F1189" s="573"/>
      <c r="G1189" s="573"/>
      <c r="H1189" s="573"/>
    </row>
    <row r="1190" spans="1:8" ht="15">
      <c r="A1190" s="573"/>
      <c r="B1190" s="573"/>
      <c r="C1190" s="573"/>
      <c r="D1190" s="573"/>
      <c r="E1190" s="573"/>
      <c r="F1190" s="573"/>
      <c r="G1190" s="573"/>
      <c r="H1190" s="573"/>
    </row>
    <row r="1191" spans="1:8" ht="15">
      <c r="A1191" s="573"/>
      <c r="B1191" s="573"/>
      <c r="C1191" s="573"/>
      <c r="D1191" s="573"/>
      <c r="E1191" s="573"/>
      <c r="F1191" s="573"/>
      <c r="G1191" s="573"/>
      <c r="H1191" s="573"/>
    </row>
    <row r="1192" spans="1:8" ht="15">
      <c r="A1192" s="573"/>
      <c r="B1192" s="573"/>
      <c r="C1192" s="573"/>
      <c r="D1192" s="573"/>
      <c r="E1192" s="573"/>
      <c r="F1192" s="573"/>
      <c r="G1192" s="573"/>
      <c r="H1192" s="573"/>
    </row>
    <row r="1193" spans="1:8" ht="15">
      <c r="A1193" s="573"/>
      <c r="B1193" s="573"/>
      <c r="C1193" s="573"/>
      <c r="D1193" s="573"/>
      <c r="E1193" s="573"/>
      <c r="F1193" s="573"/>
      <c r="G1193" s="573"/>
      <c r="H1193" s="573"/>
    </row>
    <row r="1194" spans="1:8" ht="15">
      <c r="A1194" s="573"/>
      <c r="B1194" s="573"/>
      <c r="C1194" s="573"/>
      <c r="D1194" s="573"/>
      <c r="E1194" s="573"/>
      <c r="F1194" s="573"/>
      <c r="G1194" s="573"/>
      <c r="H1194" s="573"/>
    </row>
    <row r="1195" spans="1:8" ht="15">
      <c r="A1195" s="573"/>
      <c r="B1195" s="573"/>
      <c r="C1195" s="573"/>
      <c r="D1195" s="573"/>
      <c r="E1195" s="573"/>
      <c r="F1195" s="573"/>
      <c r="G1195" s="573"/>
      <c r="H1195" s="573"/>
    </row>
    <row r="1196" spans="1:8" ht="15">
      <c r="A1196" s="573"/>
      <c r="B1196" s="573"/>
      <c r="C1196" s="573"/>
      <c r="D1196" s="573"/>
      <c r="E1196" s="573"/>
      <c r="F1196" s="573"/>
      <c r="G1196" s="573"/>
      <c r="H1196" s="573"/>
    </row>
    <row r="1197" spans="1:8" ht="15">
      <c r="A1197" s="573"/>
      <c r="B1197" s="573"/>
      <c r="C1197" s="573"/>
      <c r="D1197" s="573"/>
      <c r="E1197" s="573"/>
      <c r="F1197" s="573"/>
      <c r="G1197" s="573"/>
      <c r="H1197" s="573"/>
    </row>
    <row r="1198" spans="1:8" ht="15">
      <c r="A1198" s="573"/>
      <c r="B1198" s="573"/>
      <c r="C1198" s="573"/>
      <c r="D1198" s="573"/>
      <c r="E1198" s="573"/>
      <c r="F1198" s="573"/>
      <c r="G1198" s="573"/>
      <c r="H1198" s="573"/>
    </row>
    <row r="1199" spans="1:8" ht="15">
      <c r="A1199" s="573"/>
      <c r="B1199" s="573"/>
      <c r="C1199" s="573"/>
      <c r="D1199" s="573"/>
      <c r="E1199" s="573"/>
      <c r="F1199" s="573"/>
      <c r="G1199" s="573"/>
      <c r="H1199" s="573"/>
    </row>
    <row r="1200" spans="1:8" ht="15">
      <c r="A1200" s="573"/>
      <c r="B1200" s="573"/>
      <c r="C1200" s="573"/>
      <c r="D1200" s="573"/>
      <c r="E1200" s="573"/>
      <c r="F1200" s="573"/>
      <c r="G1200" s="573"/>
      <c r="H1200" s="573"/>
    </row>
    <row r="1201" spans="1:8" ht="15">
      <c r="A1201" s="573"/>
      <c r="B1201" s="573"/>
      <c r="C1201" s="573"/>
      <c r="D1201" s="573"/>
      <c r="E1201" s="573"/>
      <c r="F1201" s="573"/>
      <c r="G1201" s="573"/>
      <c r="H1201" s="573"/>
    </row>
    <row r="1202" spans="1:8" ht="15">
      <c r="A1202" s="573"/>
      <c r="B1202" s="573"/>
      <c r="C1202" s="573"/>
      <c r="D1202" s="573"/>
      <c r="E1202" s="573"/>
      <c r="F1202" s="573"/>
      <c r="G1202" s="573"/>
      <c r="H1202" s="573"/>
    </row>
    <row r="1203" spans="1:8" ht="15">
      <c r="A1203" s="573"/>
      <c r="B1203" s="573"/>
      <c r="C1203" s="573"/>
      <c r="D1203" s="573"/>
      <c r="E1203" s="573"/>
      <c r="F1203" s="573"/>
      <c r="G1203" s="573"/>
      <c r="H1203" s="573"/>
    </row>
    <row r="1204" spans="1:8" ht="15">
      <c r="A1204" s="573"/>
      <c r="B1204" s="573"/>
      <c r="C1204" s="573"/>
      <c r="D1204" s="573"/>
      <c r="E1204" s="573"/>
      <c r="F1204" s="573"/>
      <c r="G1204" s="573"/>
      <c r="H1204" s="573"/>
    </row>
    <row r="1205" spans="1:8" ht="15">
      <c r="A1205" s="573"/>
      <c r="B1205" s="573"/>
      <c r="C1205" s="573"/>
      <c r="D1205" s="573"/>
      <c r="E1205" s="573"/>
      <c r="F1205" s="573"/>
      <c r="G1205" s="573"/>
      <c r="H1205" s="573"/>
    </row>
    <row r="1206" spans="1:8" ht="15">
      <c r="A1206" s="573"/>
      <c r="B1206" s="573"/>
      <c r="C1206" s="573"/>
      <c r="D1206" s="573"/>
      <c r="E1206" s="573"/>
      <c r="F1206" s="573"/>
      <c r="G1206" s="573"/>
      <c r="H1206" s="573"/>
    </row>
    <row r="1207" spans="1:8" ht="15">
      <c r="A1207" s="573"/>
      <c r="B1207" s="573"/>
      <c r="C1207" s="573"/>
      <c r="D1207" s="573"/>
      <c r="E1207" s="573"/>
      <c r="F1207" s="573"/>
      <c r="G1207" s="573"/>
      <c r="H1207" s="573"/>
    </row>
    <row r="1208" spans="1:8" ht="15">
      <c r="A1208" s="573"/>
      <c r="B1208" s="573"/>
      <c r="C1208" s="573"/>
      <c r="D1208" s="573"/>
      <c r="E1208" s="573"/>
      <c r="F1208" s="573"/>
      <c r="G1208" s="573"/>
      <c r="H1208" s="573"/>
    </row>
    <row r="1209" spans="1:8" ht="15">
      <c r="A1209" s="573"/>
      <c r="B1209" s="573"/>
      <c r="C1209" s="573"/>
      <c r="D1209" s="573"/>
      <c r="E1209" s="573"/>
      <c r="F1209" s="573"/>
      <c r="G1209" s="573"/>
      <c r="H1209" s="573"/>
    </row>
    <row r="1210" spans="1:8" ht="15">
      <c r="A1210" s="573"/>
      <c r="B1210" s="573"/>
      <c r="C1210" s="573"/>
      <c r="D1210" s="573"/>
      <c r="E1210" s="573"/>
      <c r="F1210" s="573"/>
      <c r="G1210" s="573"/>
      <c r="H1210" s="573"/>
    </row>
    <row r="1211" spans="1:8" ht="15">
      <c r="A1211" s="573"/>
      <c r="B1211" s="573"/>
      <c r="C1211" s="573"/>
      <c r="D1211" s="573"/>
      <c r="E1211" s="573"/>
      <c r="F1211" s="573"/>
      <c r="G1211" s="573"/>
      <c r="H1211" s="573"/>
    </row>
    <row r="1212" spans="1:8" ht="15">
      <c r="A1212" s="573"/>
      <c r="B1212" s="573"/>
      <c r="C1212" s="573"/>
      <c r="D1212" s="573"/>
      <c r="E1212" s="573"/>
      <c r="F1212" s="573"/>
      <c r="G1212" s="573"/>
      <c r="H1212" s="573"/>
    </row>
    <row r="1213" spans="1:8" ht="15">
      <c r="A1213" s="573"/>
      <c r="B1213" s="573"/>
      <c r="C1213" s="573"/>
      <c r="D1213" s="573"/>
      <c r="E1213" s="573"/>
      <c r="F1213" s="573"/>
      <c r="G1213" s="573"/>
      <c r="H1213" s="573"/>
    </row>
    <row r="1214" spans="1:8" ht="15">
      <c r="A1214" s="573"/>
      <c r="B1214" s="573"/>
      <c r="C1214" s="573"/>
      <c r="D1214" s="573"/>
      <c r="E1214" s="573"/>
      <c r="F1214" s="573"/>
      <c r="G1214" s="573"/>
      <c r="H1214" s="573"/>
    </row>
    <row r="1215" spans="1:8" ht="15">
      <c r="A1215" s="573"/>
      <c r="B1215" s="573"/>
      <c r="C1215" s="573"/>
      <c r="D1215" s="573"/>
      <c r="E1215" s="573"/>
      <c r="F1215" s="573"/>
      <c r="G1215" s="573"/>
      <c r="H1215" s="573"/>
    </row>
    <row r="1216" spans="1:8" ht="15">
      <c r="A1216" s="573"/>
      <c r="B1216" s="573"/>
      <c r="C1216" s="573"/>
      <c r="D1216" s="573"/>
      <c r="E1216" s="573"/>
      <c r="F1216" s="573"/>
      <c r="G1216" s="573"/>
      <c r="H1216" s="573"/>
    </row>
    <row r="1217" spans="1:8" ht="15">
      <c r="A1217" s="573"/>
      <c r="B1217" s="573"/>
      <c r="C1217" s="573"/>
      <c r="D1217" s="573"/>
      <c r="E1217" s="573"/>
      <c r="F1217" s="573"/>
      <c r="G1217" s="573"/>
      <c r="H1217" s="573"/>
    </row>
    <row r="1218" spans="1:8" ht="15">
      <c r="A1218" s="573"/>
      <c r="B1218" s="573"/>
      <c r="C1218" s="573"/>
      <c r="D1218" s="573"/>
      <c r="E1218" s="573"/>
      <c r="F1218" s="573"/>
      <c r="G1218" s="573"/>
      <c r="H1218" s="573"/>
    </row>
    <row r="1219" spans="1:8" ht="15">
      <c r="A1219" s="573"/>
      <c r="B1219" s="573"/>
      <c r="C1219" s="573"/>
      <c r="D1219" s="573"/>
      <c r="E1219" s="573"/>
      <c r="F1219" s="573"/>
      <c r="G1219" s="573"/>
      <c r="H1219" s="573"/>
    </row>
    <row r="1220" spans="1:8" ht="15">
      <c r="A1220" s="573"/>
      <c r="B1220" s="573"/>
      <c r="C1220" s="573"/>
      <c r="D1220" s="573"/>
      <c r="E1220" s="573"/>
      <c r="F1220" s="573"/>
      <c r="G1220" s="573"/>
      <c r="H1220" s="573"/>
    </row>
    <row r="1221" spans="1:8" ht="15">
      <c r="A1221" s="573"/>
      <c r="B1221" s="573"/>
      <c r="C1221" s="573"/>
      <c r="D1221" s="573"/>
      <c r="E1221" s="573"/>
      <c r="F1221" s="573"/>
      <c r="G1221" s="573"/>
      <c r="H1221" s="573"/>
    </row>
    <row r="1222" spans="1:8" ht="15">
      <c r="A1222" s="573"/>
      <c r="B1222" s="573"/>
      <c r="C1222" s="573"/>
      <c r="D1222" s="573"/>
      <c r="E1222" s="573"/>
      <c r="F1222" s="573"/>
      <c r="G1222" s="573"/>
      <c r="H1222" s="573"/>
    </row>
    <row r="1223" spans="1:8" ht="15">
      <c r="A1223" s="573"/>
      <c r="B1223" s="573"/>
      <c r="C1223" s="573"/>
      <c r="D1223" s="573"/>
      <c r="E1223" s="573"/>
      <c r="F1223" s="573"/>
      <c r="G1223" s="573"/>
      <c r="H1223" s="573"/>
    </row>
    <row r="1224" spans="1:8" ht="15">
      <c r="A1224" s="573"/>
      <c r="B1224" s="573"/>
      <c r="C1224" s="573"/>
      <c r="D1224" s="573"/>
      <c r="E1224" s="573"/>
      <c r="F1224" s="573"/>
      <c r="G1224" s="573"/>
      <c r="H1224" s="573"/>
    </row>
    <row r="1225" spans="1:8" ht="15">
      <c r="A1225" s="573"/>
      <c r="B1225" s="573"/>
      <c r="C1225" s="573"/>
      <c r="D1225" s="573"/>
      <c r="E1225" s="573"/>
      <c r="F1225" s="573"/>
      <c r="G1225" s="573"/>
      <c r="H1225" s="573"/>
    </row>
    <row r="1226" spans="1:8" ht="15">
      <c r="A1226" s="573"/>
      <c r="B1226" s="573"/>
      <c r="C1226" s="573"/>
      <c r="D1226" s="573"/>
      <c r="E1226" s="573"/>
      <c r="F1226" s="573"/>
      <c r="G1226" s="573"/>
      <c r="H1226" s="573"/>
    </row>
    <row r="1227" spans="1:8" ht="15">
      <c r="A1227" s="573"/>
      <c r="B1227" s="573"/>
      <c r="C1227" s="573"/>
      <c r="D1227" s="573"/>
      <c r="E1227" s="573"/>
      <c r="F1227" s="573"/>
      <c r="G1227" s="573"/>
      <c r="H1227" s="573"/>
    </row>
    <row r="1228" spans="1:8" ht="15">
      <c r="A1228" s="573"/>
      <c r="B1228" s="573"/>
      <c r="C1228" s="573"/>
      <c r="D1228" s="573"/>
      <c r="E1228" s="573"/>
      <c r="F1228" s="573"/>
      <c r="G1228" s="573"/>
      <c r="H1228" s="573"/>
    </row>
    <row r="1229" spans="1:8" ht="15">
      <c r="A1229" s="573"/>
      <c r="B1229" s="573"/>
      <c r="C1229" s="573"/>
      <c r="D1229" s="573"/>
      <c r="E1229" s="573"/>
      <c r="F1229" s="573"/>
      <c r="G1229" s="573"/>
      <c r="H1229" s="573"/>
    </row>
    <row r="1230" spans="1:8" ht="15">
      <c r="A1230" s="573"/>
      <c r="B1230" s="573"/>
      <c r="C1230" s="573"/>
      <c r="D1230" s="573"/>
      <c r="E1230" s="573"/>
      <c r="F1230" s="573"/>
      <c r="G1230" s="573"/>
      <c r="H1230" s="573"/>
    </row>
    <row r="1231" spans="1:8" ht="15">
      <c r="A1231" s="573"/>
      <c r="B1231" s="573"/>
      <c r="C1231" s="573"/>
      <c r="D1231" s="573"/>
      <c r="E1231" s="573"/>
      <c r="F1231" s="573"/>
      <c r="G1231" s="573"/>
      <c r="H1231" s="573"/>
    </row>
    <row r="1232" spans="1:8" ht="15">
      <c r="A1232" s="573"/>
      <c r="B1232" s="573"/>
      <c r="C1232" s="573"/>
      <c r="D1232" s="573"/>
      <c r="E1232" s="573"/>
      <c r="F1232" s="573"/>
      <c r="G1232" s="573"/>
      <c r="H1232" s="573"/>
    </row>
    <row r="1233" spans="1:8" ht="15">
      <c r="A1233" s="573"/>
      <c r="B1233" s="573"/>
      <c r="C1233" s="573"/>
      <c r="D1233" s="573"/>
      <c r="E1233" s="573"/>
      <c r="F1233" s="573"/>
      <c r="G1233" s="573"/>
      <c r="H1233" s="573"/>
    </row>
    <row r="1234" spans="1:8" ht="15">
      <c r="A1234" s="573"/>
      <c r="B1234" s="573"/>
      <c r="C1234" s="573"/>
      <c r="D1234" s="573"/>
      <c r="E1234" s="573"/>
      <c r="F1234" s="573"/>
      <c r="G1234" s="573"/>
      <c r="H1234" s="573"/>
    </row>
    <row r="1235" spans="1:8" ht="15">
      <c r="A1235" s="573"/>
      <c r="B1235" s="573"/>
      <c r="C1235" s="573"/>
      <c r="D1235" s="573"/>
      <c r="E1235" s="573"/>
      <c r="F1235" s="573"/>
      <c r="G1235" s="573"/>
      <c r="H1235" s="573"/>
    </row>
    <row r="1236" spans="1:8" ht="15">
      <c r="A1236" s="573"/>
      <c r="B1236" s="573"/>
      <c r="C1236" s="573"/>
      <c r="D1236" s="573"/>
      <c r="E1236" s="573"/>
      <c r="F1236" s="573"/>
      <c r="G1236" s="573"/>
      <c r="H1236" s="573"/>
    </row>
    <row r="1237" spans="1:8" ht="15">
      <c r="A1237" s="573"/>
      <c r="B1237" s="573"/>
      <c r="C1237" s="573"/>
      <c r="D1237" s="573"/>
      <c r="E1237" s="573"/>
      <c r="F1237" s="573"/>
      <c r="G1237" s="573"/>
      <c r="H1237" s="573"/>
    </row>
    <row r="1238" spans="1:8" ht="15">
      <c r="A1238" s="573"/>
      <c r="B1238" s="573"/>
      <c r="C1238" s="573"/>
      <c r="D1238" s="573"/>
      <c r="E1238" s="573"/>
      <c r="F1238" s="573"/>
      <c r="G1238" s="573"/>
      <c r="H1238" s="573"/>
    </row>
    <row r="1239" spans="1:8" ht="15">
      <c r="A1239" s="573"/>
      <c r="B1239" s="573"/>
      <c r="C1239" s="573"/>
      <c r="D1239" s="573"/>
      <c r="E1239" s="573"/>
      <c r="F1239" s="573"/>
      <c r="G1239" s="573"/>
      <c r="H1239" s="573"/>
    </row>
    <row r="1240" spans="1:8" ht="15">
      <c r="A1240" s="573"/>
      <c r="B1240" s="573"/>
      <c r="C1240" s="573"/>
      <c r="D1240" s="573"/>
      <c r="E1240" s="573"/>
      <c r="F1240" s="573"/>
      <c r="G1240" s="573"/>
      <c r="H1240" s="573"/>
    </row>
    <row r="1241" spans="1:8" ht="15">
      <c r="A1241" s="573"/>
      <c r="B1241" s="573"/>
      <c r="C1241" s="573"/>
      <c r="D1241" s="573"/>
      <c r="E1241" s="573"/>
      <c r="F1241" s="573"/>
      <c r="G1241" s="573"/>
      <c r="H1241" s="573"/>
    </row>
    <row r="1242" spans="1:8" ht="15">
      <c r="A1242" s="573"/>
      <c r="B1242" s="573"/>
      <c r="C1242" s="573"/>
      <c r="D1242" s="573"/>
      <c r="E1242" s="573"/>
      <c r="F1242" s="573"/>
      <c r="G1242" s="573"/>
      <c r="H1242" s="573"/>
    </row>
    <row r="1243" spans="1:8" ht="15">
      <c r="A1243" s="573"/>
      <c r="B1243" s="573"/>
      <c r="C1243" s="573"/>
      <c r="D1243" s="573"/>
      <c r="E1243" s="573"/>
      <c r="F1243" s="573"/>
      <c r="G1243" s="573"/>
      <c r="H1243" s="573"/>
    </row>
  </sheetData>
  <sheetProtection/>
  <mergeCells count="2">
    <mergeCell ref="A104:F104"/>
    <mergeCell ref="A148:E148"/>
  </mergeCells>
  <printOptions horizontalCentered="1"/>
  <pageMargins left="0.5905511811023623" right="0.5905511811023623" top="0.6692913385826772" bottom="0.6692913385826772" header="0" footer="0"/>
  <pageSetup firstPageNumber="53" useFirstPageNumber="1" horizontalDpi="600" verticalDpi="600" orientation="portrait" paperSize="9" scale="90" r:id="rId1"/>
  <headerFooter alignWithMargins="0">
    <oddHeader>&amp;R&amp;P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PageLayoutView="0" workbookViewId="0" topLeftCell="A1">
      <selection activeCell="A3" sqref="A3:N3"/>
    </sheetView>
  </sheetViews>
  <sheetFormatPr defaultColWidth="9.140625" defaultRowHeight="12.75"/>
  <cols>
    <col min="1" max="1" width="45.421875" style="749" customWidth="1"/>
    <col min="2" max="2" width="9.140625" style="749" customWidth="1"/>
    <col min="3" max="3" width="15.421875" style="749" customWidth="1"/>
    <col min="4" max="4" width="15.7109375" style="749" customWidth="1"/>
    <col min="5" max="5" width="16.28125" style="749" customWidth="1"/>
    <col min="6" max="6" width="14.8515625" style="749" customWidth="1"/>
    <col min="7" max="7" width="15.421875" style="750" customWidth="1"/>
    <col min="8" max="8" width="12.7109375" style="750" customWidth="1"/>
    <col min="9" max="9" width="11.7109375" style="750" customWidth="1"/>
    <col min="10" max="10" width="15.421875" style="750" customWidth="1"/>
    <col min="11" max="11" width="21.7109375" style="750" customWidth="1"/>
    <col min="12" max="12" width="11.57421875" style="750" customWidth="1"/>
    <col min="13" max="13" width="11.7109375" style="750" customWidth="1"/>
    <col min="14" max="14" width="12.421875" style="749" customWidth="1"/>
    <col min="15" max="16384" width="9.140625" style="749" customWidth="1"/>
  </cols>
  <sheetData>
    <row r="1" spans="1:11" ht="12.75">
      <c r="A1" s="1" t="s">
        <v>397</v>
      </c>
      <c r="B1" s="1"/>
      <c r="C1" s="1"/>
      <c r="D1" s="1"/>
      <c r="E1" s="1"/>
      <c r="H1" s="811"/>
      <c r="I1" s="811"/>
      <c r="J1" s="811"/>
      <c r="K1" s="811"/>
    </row>
    <row r="2" spans="12:13" ht="12.75">
      <c r="L2" s="811"/>
      <c r="M2" s="811"/>
    </row>
    <row r="3" spans="1:14" ht="15.75">
      <c r="A3" s="969" t="s">
        <v>1034</v>
      </c>
      <c r="B3" s="969"/>
      <c r="C3" s="969"/>
      <c r="D3" s="969"/>
      <c r="E3" s="969"/>
      <c r="F3" s="969"/>
      <c r="G3" s="969"/>
      <c r="H3" s="969"/>
      <c r="I3" s="969"/>
      <c r="J3" s="969"/>
      <c r="K3" s="969"/>
      <c r="L3" s="969"/>
      <c r="M3" s="969"/>
      <c r="N3" s="969"/>
    </row>
    <row r="4" spans="1:11" ht="15.75">
      <c r="A4" s="793"/>
      <c r="B4" s="793"/>
      <c r="C4" s="793"/>
      <c r="D4" s="793"/>
      <c r="E4" s="793"/>
      <c r="F4" s="793"/>
      <c r="G4" s="751"/>
      <c r="H4" s="752"/>
      <c r="I4" s="752"/>
      <c r="J4" s="752"/>
      <c r="K4" s="752"/>
    </row>
    <row r="5" spans="2:13" ht="13.5" thickBot="1">
      <c r="B5" s="753"/>
      <c r="C5" s="753"/>
      <c r="D5" s="753"/>
      <c r="E5" s="812"/>
      <c r="L5" s="752" t="s">
        <v>755</v>
      </c>
      <c r="M5" s="752"/>
    </row>
    <row r="6" spans="1:14" ht="13.5" thickBot="1">
      <c r="A6" s="970" t="s">
        <v>756</v>
      </c>
      <c r="B6" s="972" t="s">
        <v>757</v>
      </c>
      <c r="C6" s="973"/>
      <c r="D6" s="974"/>
      <c r="E6" s="813" t="s">
        <v>758</v>
      </c>
      <c r="F6" s="975" t="s">
        <v>759</v>
      </c>
      <c r="G6" s="975"/>
      <c r="H6" s="976"/>
      <c r="I6" s="977" t="s">
        <v>760</v>
      </c>
      <c r="J6" s="978"/>
      <c r="K6" s="979"/>
      <c r="L6" s="980" t="s">
        <v>761</v>
      </c>
      <c r="M6" s="982" t="s">
        <v>762</v>
      </c>
      <c r="N6" s="984" t="s">
        <v>763</v>
      </c>
    </row>
    <row r="7" spans="1:14" s="818" customFormat="1" ht="51.75" thickBot="1">
      <c r="A7" s="971"/>
      <c r="B7" s="814" t="s">
        <v>764</v>
      </c>
      <c r="C7" s="815" t="s">
        <v>765</v>
      </c>
      <c r="D7" s="816" t="s">
        <v>507</v>
      </c>
      <c r="E7" s="817"/>
      <c r="F7" s="814" t="s">
        <v>766</v>
      </c>
      <c r="G7" s="815" t="s">
        <v>765</v>
      </c>
      <c r="H7" s="816" t="s">
        <v>507</v>
      </c>
      <c r="I7" s="814" t="s">
        <v>767</v>
      </c>
      <c r="J7" s="815" t="s">
        <v>765</v>
      </c>
      <c r="K7" s="816" t="s">
        <v>507</v>
      </c>
      <c r="L7" s="981"/>
      <c r="M7" s="983"/>
      <c r="N7" s="985"/>
    </row>
    <row r="8" spans="1:14" s="818" customFormat="1" ht="24" customHeight="1">
      <c r="A8" s="754" t="s">
        <v>768</v>
      </c>
      <c r="B8" s="755"/>
      <c r="C8" s="756"/>
      <c r="D8" s="819"/>
      <c r="E8" s="820"/>
      <c r="F8" s="918">
        <v>9</v>
      </c>
      <c r="G8" s="821"/>
      <c r="H8" s="822">
        <f aca="true" t="shared" si="0" ref="H8:H17">SUM(F8:G8)</f>
        <v>9</v>
      </c>
      <c r="I8" s="823"/>
      <c r="J8" s="824"/>
      <c r="K8" s="825"/>
      <c r="L8" s="757">
        <f aca="true" t="shared" si="1" ref="L8:L17">SUM(D8+E8+H8+K8)</f>
        <v>9</v>
      </c>
      <c r="M8" s="826"/>
      <c r="N8" s="827"/>
    </row>
    <row r="9" spans="1:14" s="818" customFormat="1" ht="24" customHeight="1">
      <c r="A9" s="764" t="s">
        <v>769</v>
      </c>
      <c r="B9" s="758"/>
      <c r="C9" s="759"/>
      <c r="D9" s="760"/>
      <c r="E9" s="761"/>
      <c r="F9" s="828">
        <v>10</v>
      </c>
      <c r="G9" s="824"/>
      <c r="H9" s="825">
        <f t="shared" si="0"/>
        <v>10</v>
      </c>
      <c r="I9" s="823"/>
      <c r="J9" s="824"/>
      <c r="K9" s="825"/>
      <c r="L9" s="757">
        <f t="shared" si="1"/>
        <v>10</v>
      </c>
      <c r="M9" s="826"/>
      <c r="N9" s="827"/>
    </row>
    <row r="10" spans="1:14" s="818" customFormat="1" ht="24" customHeight="1">
      <c r="A10" s="754" t="s">
        <v>770</v>
      </c>
      <c r="B10" s="758"/>
      <c r="C10" s="759"/>
      <c r="D10" s="760"/>
      <c r="E10" s="761"/>
      <c r="F10" s="828">
        <v>6</v>
      </c>
      <c r="G10" s="824">
        <v>4</v>
      </c>
      <c r="H10" s="825">
        <f t="shared" si="0"/>
        <v>10</v>
      </c>
      <c r="I10" s="829"/>
      <c r="J10" s="824"/>
      <c r="K10" s="825"/>
      <c r="L10" s="757">
        <f t="shared" si="1"/>
        <v>10</v>
      </c>
      <c r="M10" s="826"/>
      <c r="N10" s="827"/>
    </row>
    <row r="11" spans="1:14" s="818" customFormat="1" ht="24" customHeight="1">
      <c r="A11" s="754" t="s">
        <v>771</v>
      </c>
      <c r="B11" s="758"/>
      <c r="C11" s="759"/>
      <c r="D11" s="760"/>
      <c r="E11" s="761"/>
      <c r="F11" s="828">
        <v>34</v>
      </c>
      <c r="G11" s="824">
        <v>2.5</v>
      </c>
      <c r="H11" s="825">
        <f t="shared" si="0"/>
        <v>36.5</v>
      </c>
      <c r="I11" s="829"/>
      <c r="J11" s="824"/>
      <c r="K11" s="825"/>
      <c r="L11" s="757">
        <f t="shared" si="1"/>
        <v>36.5</v>
      </c>
      <c r="M11" s="826"/>
      <c r="N11" s="827"/>
    </row>
    <row r="12" spans="1:14" s="818" customFormat="1" ht="24" customHeight="1">
      <c r="A12" s="754" t="s">
        <v>772</v>
      </c>
      <c r="B12" s="758"/>
      <c r="C12" s="762"/>
      <c r="D12" s="760"/>
      <c r="E12" s="761"/>
      <c r="F12" s="828">
        <v>14</v>
      </c>
      <c r="G12" s="824"/>
      <c r="H12" s="825">
        <f t="shared" si="0"/>
        <v>14</v>
      </c>
      <c r="I12" s="829"/>
      <c r="J12" s="824"/>
      <c r="K12" s="825"/>
      <c r="L12" s="757">
        <f t="shared" si="1"/>
        <v>14</v>
      </c>
      <c r="M12" s="826"/>
      <c r="N12" s="827"/>
    </row>
    <row r="13" spans="1:14" s="818" customFormat="1" ht="24" customHeight="1">
      <c r="A13" s="783" t="s">
        <v>773</v>
      </c>
      <c r="B13" s="779"/>
      <c r="C13" s="780"/>
      <c r="D13" s="781"/>
      <c r="E13" s="782"/>
      <c r="F13" s="919">
        <v>1</v>
      </c>
      <c r="G13" s="830"/>
      <c r="H13" s="825">
        <f t="shared" si="0"/>
        <v>1</v>
      </c>
      <c r="I13" s="831"/>
      <c r="J13" s="830"/>
      <c r="K13" s="825"/>
      <c r="L13" s="757">
        <f t="shared" si="1"/>
        <v>1</v>
      </c>
      <c r="M13" s="832"/>
      <c r="N13" s="833"/>
    </row>
    <row r="14" spans="1:14" s="818" customFormat="1" ht="24" customHeight="1">
      <c r="A14" s="784" t="s">
        <v>774</v>
      </c>
      <c r="B14" s="779"/>
      <c r="C14" s="762"/>
      <c r="D14" s="781"/>
      <c r="E14" s="834"/>
      <c r="F14" s="835">
        <v>17</v>
      </c>
      <c r="G14" s="824"/>
      <c r="H14" s="825">
        <f t="shared" si="0"/>
        <v>17</v>
      </c>
      <c r="I14" s="836"/>
      <c r="J14" s="824"/>
      <c r="K14" s="825"/>
      <c r="L14" s="757">
        <f t="shared" si="1"/>
        <v>17</v>
      </c>
      <c r="M14" s="832"/>
      <c r="N14" s="837"/>
    </row>
    <row r="15" spans="1:14" s="818" customFormat="1" ht="24" customHeight="1">
      <c r="A15" s="784" t="s">
        <v>775</v>
      </c>
      <c r="B15" s="779"/>
      <c r="C15" s="762"/>
      <c r="D15" s="781"/>
      <c r="E15" s="838"/>
      <c r="F15" s="835">
        <v>7</v>
      </c>
      <c r="G15" s="824"/>
      <c r="H15" s="825">
        <f t="shared" si="0"/>
        <v>7</v>
      </c>
      <c r="I15" s="836"/>
      <c r="J15" s="824"/>
      <c r="K15" s="825"/>
      <c r="L15" s="757">
        <f t="shared" si="1"/>
        <v>7</v>
      </c>
      <c r="M15" s="832"/>
      <c r="N15" s="837"/>
    </row>
    <row r="16" spans="1:14" s="818" customFormat="1" ht="24" customHeight="1">
      <c r="A16" s="784" t="s">
        <v>776</v>
      </c>
      <c r="B16" s="779"/>
      <c r="C16" s="762"/>
      <c r="D16" s="781"/>
      <c r="E16" s="838"/>
      <c r="F16" s="835"/>
      <c r="G16" s="824"/>
      <c r="H16" s="825">
        <f t="shared" si="0"/>
        <v>0</v>
      </c>
      <c r="I16" s="836"/>
      <c r="J16" s="824"/>
      <c r="K16" s="825"/>
      <c r="L16" s="757">
        <f t="shared" si="1"/>
        <v>0</v>
      </c>
      <c r="M16" s="832"/>
      <c r="N16" s="839">
        <v>47</v>
      </c>
    </row>
    <row r="17" spans="1:14" s="818" customFormat="1" ht="24" customHeight="1" thickBot="1">
      <c r="A17" s="840" t="s">
        <v>777</v>
      </c>
      <c r="B17" s="841"/>
      <c r="C17" s="842"/>
      <c r="D17" s="843"/>
      <c r="E17" s="844"/>
      <c r="F17" s="920">
        <v>17</v>
      </c>
      <c r="G17" s="845"/>
      <c r="H17" s="846">
        <f t="shared" si="0"/>
        <v>17</v>
      </c>
      <c r="I17" s="847"/>
      <c r="J17" s="845"/>
      <c r="K17" s="846"/>
      <c r="L17" s="763">
        <f t="shared" si="1"/>
        <v>17</v>
      </c>
      <c r="M17" s="848"/>
      <c r="N17" s="849"/>
    </row>
    <row r="18" spans="1:14" s="818" customFormat="1" ht="24" customHeight="1" thickBot="1">
      <c r="A18" s="850" t="s">
        <v>778</v>
      </c>
      <c r="B18" s="851"/>
      <c r="C18" s="852"/>
      <c r="D18" s="853"/>
      <c r="E18" s="854"/>
      <c r="F18" s="855">
        <f aca="true" t="shared" si="2" ref="F18:N18">SUM(F8:F17)</f>
        <v>115</v>
      </c>
      <c r="G18" s="856">
        <f t="shared" si="2"/>
        <v>6.5</v>
      </c>
      <c r="H18" s="857">
        <f t="shared" si="2"/>
        <v>121.5</v>
      </c>
      <c r="I18" s="858">
        <f t="shared" si="2"/>
        <v>0</v>
      </c>
      <c r="J18" s="856">
        <f t="shared" si="2"/>
        <v>0</v>
      </c>
      <c r="K18" s="859">
        <f t="shared" si="2"/>
        <v>0</v>
      </c>
      <c r="L18" s="860">
        <f t="shared" si="2"/>
        <v>121.5</v>
      </c>
      <c r="M18" s="860">
        <f t="shared" si="2"/>
        <v>0</v>
      </c>
      <c r="N18" s="861">
        <f t="shared" si="2"/>
        <v>47</v>
      </c>
    </row>
    <row r="19" spans="1:14" s="818" customFormat="1" ht="24" customHeight="1">
      <c r="A19" s="862" t="s">
        <v>779</v>
      </c>
      <c r="B19" s="863"/>
      <c r="C19" s="864"/>
      <c r="D19" s="865"/>
      <c r="E19" s="866"/>
      <c r="F19" s="921">
        <v>18</v>
      </c>
      <c r="G19" s="867"/>
      <c r="H19" s="868">
        <f aca="true" t="shared" si="3" ref="H19:H25">SUM(F19:G19)</f>
        <v>18</v>
      </c>
      <c r="I19" s="869"/>
      <c r="J19" s="870"/>
      <c r="K19" s="868"/>
      <c r="L19" s="871">
        <f aca="true" t="shared" si="4" ref="L19:L25">SUM(D19+E19+H19+K19)</f>
        <v>18</v>
      </c>
      <c r="M19" s="872"/>
      <c r="N19" s="873"/>
    </row>
    <row r="20" spans="1:14" s="818" customFormat="1" ht="24" customHeight="1">
      <c r="A20" s="874" t="s">
        <v>333</v>
      </c>
      <c r="B20" s="875"/>
      <c r="C20" s="876"/>
      <c r="D20" s="877"/>
      <c r="E20" s="878"/>
      <c r="F20" s="922">
        <v>73</v>
      </c>
      <c r="G20" s="879">
        <v>9.5</v>
      </c>
      <c r="H20" s="868">
        <f t="shared" si="3"/>
        <v>82.5</v>
      </c>
      <c r="I20" s="880"/>
      <c r="J20" s="879"/>
      <c r="K20" s="868"/>
      <c r="L20" s="871">
        <f t="shared" si="4"/>
        <v>82.5</v>
      </c>
      <c r="M20" s="881"/>
      <c r="N20" s="839"/>
    </row>
    <row r="21" spans="1:14" s="818" customFormat="1" ht="24" customHeight="1">
      <c r="A21" s="764" t="s">
        <v>780</v>
      </c>
      <c r="B21" s="758"/>
      <c r="C21" s="759"/>
      <c r="D21" s="760"/>
      <c r="E21" s="761"/>
      <c r="F21" s="828">
        <v>12</v>
      </c>
      <c r="G21" s="824"/>
      <c r="H21" s="765">
        <f t="shared" si="3"/>
        <v>12</v>
      </c>
      <c r="I21" s="829"/>
      <c r="J21" s="824"/>
      <c r="K21" s="765"/>
      <c r="L21" s="871">
        <f t="shared" si="4"/>
        <v>12</v>
      </c>
      <c r="M21" s="826"/>
      <c r="N21" s="827"/>
    </row>
    <row r="22" spans="1:14" s="818" customFormat="1" ht="24" customHeight="1">
      <c r="A22" s="764" t="s">
        <v>781</v>
      </c>
      <c r="B22" s="758"/>
      <c r="C22" s="759"/>
      <c r="D22" s="760"/>
      <c r="E22" s="761"/>
      <c r="F22" s="828">
        <v>14</v>
      </c>
      <c r="G22" s="824"/>
      <c r="H22" s="765">
        <f t="shared" si="3"/>
        <v>14</v>
      </c>
      <c r="I22" s="829"/>
      <c r="J22" s="824"/>
      <c r="K22" s="765"/>
      <c r="L22" s="871">
        <f t="shared" si="4"/>
        <v>14</v>
      </c>
      <c r="M22" s="826"/>
      <c r="N22" s="827"/>
    </row>
    <row r="23" spans="1:14" s="818" customFormat="1" ht="24" customHeight="1">
      <c r="A23" s="764" t="s">
        <v>167</v>
      </c>
      <c r="B23" s="758"/>
      <c r="C23" s="759"/>
      <c r="D23" s="760"/>
      <c r="E23" s="761"/>
      <c r="F23" s="828">
        <v>88</v>
      </c>
      <c r="G23" s="824">
        <v>2.5</v>
      </c>
      <c r="H23" s="765">
        <f t="shared" si="3"/>
        <v>90.5</v>
      </c>
      <c r="I23" s="829"/>
      <c r="J23" s="824"/>
      <c r="K23" s="765"/>
      <c r="L23" s="871">
        <f t="shared" si="4"/>
        <v>90.5</v>
      </c>
      <c r="M23" s="826"/>
      <c r="N23" s="827"/>
    </row>
    <row r="24" spans="1:14" s="818" customFormat="1" ht="24" customHeight="1">
      <c r="A24" s="764" t="s">
        <v>223</v>
      </c>
      <c r="B24" s="882">
        <v>46</v>
      </c>
      <c r="C24" s="883"/>
      <c r="D24" s="884">
        <f>SUM(B24:C24)</f>
        <v>46</v>
      </c>
      <c r="E24" s="885"/>
      <c r="F24" s="828"/>
      <c r="G24" s="824"/>
      <c r="H24" s="765">
        <f t="shared" si="3"/>
        <v>0</v>
      </c>
      <c r="I24" s="829">
        <v>4</v>
      </c>
      <c r="J24" s="824">
        <v>1.75</v>
      </c>
      <c r="K24" s="765">
        <f>SUM(I24:J24)</f>
        <v>5.75</v>
      </c>
      <c r="L24" s="871">
        <f t="shared" si="4"/>
        <v>51.75</v>
      </c>
      <c r="M24" s="826"/>
      <c r="N24" s="827"/>
    </row>
    <row r="25" spans="1:14" s="818" customFormat="1" ht="24" customHeight="1">
      <c r="A25" s="764" t="s">
        <v>782</v>
      </c>
      <c r="B25" s="886"/>
      <c r="C25" s="887"/>
      <c r="D25" s="888">
        <f>SUM(B25:C25)</f>
        <v>0</v>
      </c>
      <c r="E25" s="889">
        <v>2</v>
      </c>
      <c r="F25" s="828">
        <v>2</v>
      </c>
      <c r="G25" s="824"/>
      <c r="H25" s="765">
        <f t="shared" si="3"/>
        <v>2</v>
      </c>
      <c r="I25" s="829">
        <v>2</v>
      </c>
      <c r="J25" s="824"/>
      <c r="K25" s="765">
        <f>SUM(I25:J25)</f>
        <v>2</v>
      </c>
      <c r="L25" s="871">
        <f t="shared" si="4"/>
        <v>6</v>
      </c>
      <c r="M25" s="826"/>
      <c r="N25" s="827">
        <v>22</v>
      </c>
    </row>
    <row r="26" spans="1:14" s="818" customFormat="1" ht="24" customHeight="1" thickBot="1">
      <c r="A26" s="766"/>
      <c r="B26" s="890"/>
      <c r="C26" s="891"/>
      <c r="D26" s="892"/>
      <c r="E26" s="893"/>
      <c r="F26" s="894"/>
      <c r="G26" s="895"/>
      <c r="H26" s="896"/>
      <c r="I26" s="829"/>
      <c r="J26" s="897"/>
      <c r="K26" s="765"/>
      <c r="L26" s="757"/>
      <c r="M26" s="826"/>
      <c r="N26" s="827"/>
    </row>
    <row r="27" spans="1:14" s="909" customFormat="1" ht="24" customHeight="1" thickBot="1">
      <c r="A27" s="898" t="s">
        <v>507</v>
      </c>
      <c r="B27" s="899">
        <f>SUM(B18:B26)</f>
        <v>46</v>
      </c>
      <c r="C27" s="900">
        <f>SUM(C18:C26)</f>
        <v>0</v>
      </c>
      <c r="D27" s="901">
        <f>SUM(D8:D26)</f>
        <v>46</v>
      </c>
      <c r="E27" s="902">
        <f>SUM(E8:E26)</f>
        <v>2</v>
      </c>
      <c r="F27" s="899">
        <f>SUM(F18:F25)</f>
        <v>322</v>
      </c>
      <c r="G27" s="903">
        <f>SUM(G18:G25)</f>
        <v>18.5</v>
      </c>
      <c r="H27" s="904">
        <f>SUM(H18:H25)</f>
        <v>340.5</v>
      </c>
      <c r="I27" s="905">
        <f aca="true" t="shared" si="5" ref="I27:N27">SUM(I18:I26)</f>
        <v>6</v>
      </c>
      <c r="J27" s="906">
        <f t="shared" si="5"/>
        <v>1.75</v>
      </c>
      <c r="K27" s="907">
        <f t="shared" si="5"/>
        <v>7.75</v>
      </c>
      <c r="L27" s="908">
        <f t="shared" si="5"/>
        <v>396.25</v>
      </c>
      <c r="M27" s="908">
        <f t="shared" si="5"/>
        <v>0</v>
      </c>
      <c r="N27" s="908">
        <f t="shared" si="5"/>
        <v>69</v>
      </c>
    </row>
    <row r="28" spans="2:5" ht="12.75">
      <c r="B28" s="767"/>
      <c r="D28" s="768"/>
      <c r="E28" s="768"/>
    </row>
    <row r="29" spans="1:5" ht="12.75">
      <c r="A29" s="818"/>
      <c r="B29" s="818"/>
      <c r="C29" s="818"/>
      <c r="D29" s="818"/>
      <c r="E29" s="818"/>
    </row>
  </sheetData>
  <sheetProtection/>
  <mergeCells count="8">
    <mergeCell ref="A3:N3"/>
    <mergeCell ref="A6:A7"/>
    <mergeCell ref="B6:D6"/>
    <mergeCell ref="F6:H6"/>
    <mergeCell ref="I6:K6"/>
    <mergeCell ref="L6:L7"/>
    <mergeCell ref="M6:M7"/>
    <mergeCell ref="N6:N7"/>
  </mergeCells>
  <printOptions/>
  <pageMargins left="0.7086614173228347" right="0.7086614173228347" top="0.7480314960629921" bottom="0.7480314960629921" header="0.31496062992125984" footer="0.31496062992125984"/>
  <pageSetup firstPageNumber="56" useFirstPageNumber="1" fitToHeight="1" fitToWidth="1" horizontalDpi="600" verticalDpi="600" orientation="landscape" paperSize="9" scale="58" r:id="rId1"/>
  <headerFooter>
    <oddHeader>&amp;R&amp;P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30"/>
  <sheetViews>
    <sheetView zoomScalePageLayoutView="0" workbookViewId="0" topLeftCell="B7">
      <selection activeCell="B17" sqref="B17"/>
    </sheetView>
  </sheetViews>
  <sheetFormatPr defaultColWidth="9.140625" defaultRowHeight="12.75"/>
  <cols>
    <col min="1" max="1" width="32.421875" style="246" customWidth="1"/>
    <col min="2" max="2" width="14.140625" style="246" bestFit="1" customWidth="1"/>
    <col min="3" max="4" width="13.7109375" style="246" customWidth="1"/>
    <col min="5" max="5" width="14.8515625" style="246" customWidth="1"/>
    <col min="6" max="6" width="15.140625" style="246" customWidth="1"/>
    <col min="7" max="7" width="16.421875" style="246" customWidth="1"/>
    <col min="8" max="8" width="13.7109375" style="246" customWidth="1"/>
    <col min="9" max="11" width="13.7109375" style="246" bestFit="1" customWidth="1"/>
    <col min="12" max="12" width="14.7109375" style="246" customWidth="1"/>
    <col min="13" max="13" width="15.140625" style="246" customWidth="1"/>
    <col min="14" max="14" width="14.140625" style="246" bestFit="1" customWidth="1"/>
    <col min="15" max="16384" width="9.140625" style="246" customWidth="1"/>
  </cols>
  <sheetData>
    <row r="3" spans="4:12" ht="15.75">
      <c r="D3" s="588"/>
      <c r="L3" s="1" t="s">
        <v>822</v>
      </c>
    </row>
    <row r="4" ht="15.75">
      <c r="D4" s="588"/>
    </row>
    <row r="5" spans="3:4" ht="15.75">
      <c r="C5" s="588" t="s">
        <v>944</v>
      </c>
      <c r="D5" s="588"/>
    </row>
    <row r="6" ht="15.75">
      <c r="D6" s="588"/>
    </row>
    <row r="7" spans="1:21" ht="15" thickBot="1">
      <c r="A7" s="589"/>
      <c r="B7" s="589"/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 t="s">
        <v>502</v>
      </c>
      <c r="N7" s="589"/>
      <c r="O7" s="589"/>
      <c r="P7" s="589"/>
      <c r="Q7" s="589"/>
      <c r="R7" s="589"/>
      <c r="S7" s="589"/>
      <c r="T7" s="589"/>
      <c r="U7" s="589"/>
    </row>
    <row r="8" spans="1:21" ht="14.25">
      <c r="A8" s="590" t="s">
        <v>562</v>
      </c>
      <c r="B8" s="591" t="s">
        <v>409</v>
      </c>
      <c r="C8" s="591" t="s">
        <v>410</v>
      </c>
      <c r="D8" s="591" t="s">
        <v>411</v>
      </c>
      <c r="E8" s="591" t="s">
        <v>412</v>
      </c>
      <c r="F8" s="591" t="s">
        <v>414</v>
      </c>
      <c r="G8" s="591" t="s">
        <v>415</v>
      </c>
      <c r="H8" s="591" t="s">
        <v>416</v>
      </c>
      <c r="I8" s="591" t="s">
        <v>417</v>
      </c>
      <c r="J8" s="591" t="s">
        <v>418</v>
      </c>
      <c r="K8" s="591" t="s">
        <v>419</v>
      </c>
      <c r="L8" s="591" t="s">
        <v>420</v>
      </c>
      <c r="M8" s="591" t="s">
        <v>421</v>
      </c>
      <c r="N8" s="592" t="s">
        <v>508</v>
      </c>
      <c r="O8" s="589"/>
      <c r="P8" s="589"/>
      <c r="Q8" s="589"/>
      <c r="R8" s="589"/>
      <c r="S8" s="589"/>
      <c r="T8" s="589"/>
      <c r="U8" s="589"/>
    </row>
    <row r="9" spans="1:21" ht="15">
      <c r="A9" s="593" t="s">
        <v>118</v>
      </c>
      <c r="B9" s="773"/>
      <c r="C9" s="773"/>
      <c r="D9" s="773"/>
      <c r="E9" s="773"/>
      <c r="F9" s="773"/>
      <c r="G9" s="773"/>
      <c r="H9" s="773"/>
      <c r="I9" s="773"/>
      <c r="J9" s="773"/>
      <c r="K9" s="773"/>
      <c r="L9" s="773"/>
      <c r="M9" s="773"/>
      <c r="N9" s="774"/>
      <c r="O9" s="589"/>
      <c r="P9" s="589"/>
      <c r="Q9" s="589"/>
      <c r="R9" s="589"/>
      <c r="S9" s="589"/>
      <c r="T9" s="589"/>
      <c r="U9" s="589"/>
    </row>
    <row r="10" spans="1:21" ht="14.25">
      <c r="A10" s="594" t="s">
        <v>422</v>
      </c>
      <c r="B10" s="773">
        <v>47153</v>
      </c>
      <c r="C10" s="773">
        <v>45549</v>
      </c>
      <c r="D10" s="773">
        <v>426400</v>
      </c>
      <c r="E10" s="773">
        <v>48332</v>
      </c>
      <c r="F10" s="773">
        <v>46450</v>
      </c>
      <c r="G10" s="773">
        <v>41926</v>
      </c>
      <c r="H10" s="773">
        <v>40113</v>
      </c>
      <c r="I10" s="773">
        <v>37482</v>
      </c>
      <c r="J10" s="773">
        <v>444926</v>
      </c>
      <c r="K10" s="773">
        <v>46551</v>
      </c>
      <c r="L10" s="773">
        <v>46548</v>
      </c>
      <c r="M10" s="773">
        <v>48360</v>
      </c>
      <c r="N10" s="774">
        <f aca="true" t="shared" si="0" ref="N10:N16">SUM(B10:M10)</f>
        <v>1319790</v>
      </c>
      <c r="O10" s="589"/>
      <c r="P10" s="589"/>
      <c r="Q10" s="589"/>
      <c r="R10" s="589"/>
      <c r="S10" s="589"/>
      <c r="T10" s="589"/>
      <c r="U10" s="589"/>
    </row>
    <row r="11" spans="1:21" ht="14.25">
      <c r="A11" s="594" t="s">
        <v>823</v>
      </c>
      <c r="B11" s="773">
        <v>22912</v>
      </c>
      <c r="C11" s="773">
        <v>22912</v>
      </c>
      <c r="D11" s="773">
        <v>22912</v>
      </c>
      <c r="E11" s="773">
        <v>22911</v>
      </c>
      <c r="F11" s="773">
        <v>22911</v>
      </c>
      <c r="G11" s="773">
        <v>22912</v>
      </c>
      <c r="H11" s="773">
        <v>22912</v>
      </c>
      <c r="I11" s="773">
        <v>22911</v>
      </c>
      <c r="J11" s="773">
        <v>22910</v>
      </c>
      <c r="K11" s="773">
        <v>22912</v>
      </c>
      <c r="L11" s="773">
        <v>22910</v>
      </c>
      <c r="M11" s="773">
        <v>22912</v>
      </c>
      <c r="N11" s="774">
        <f t="shared" si="0"/>
        <v>274937</v>
      </c>
      <c r="O11" s="589"/>
      <c r="P11" s="589"/>
      <c r="Q11" s="589"/>
      <c r="R11" s="589"/>
      <c r="S11" s="589"/>
      <c r="T11" s="589"/>
      <c r="U11" s="589"/>
    </row>
    <row r="12" spans="1:21" ht="14.25">
      <c r="A12" s="594" t="s">
        <v>824</v>
      </c>
      <c r="B12" s="773">
        <v>0</v>
      </c>
      <c r="C12" s="773">
        <v>207075</v>
      </c>
      <c r="D12" s="773">
        <v>0</v>
      </c>
      <c r="E12" s="773">
        <v>11927</v>
      </c>
      <c r="F12" s="773">
        <v>0</v>
      </c>
      <c r="G12" s="773">
        <v>0</v>
      </c>
      <c r="H12" s="773">
        <v>0</v>
      </c>
      <c r="I12" s="773">
        <v>0</v>
      </c>
      <c r="J12" s="773">
        <v>3546</v>
      </c>
      <c r="K12" s="773">
        <v>0</v>
      </c>
      <c r="L12" s="773">
        <v>0</v>
      </c>
      <c r="M12" s="773">
        <v>0</v>
      </c>
      <c r="N12" s="774">
        <f t="shared" si="0"/>
        <v>222548</v>
      </c>
      <c r="O12" s="589"/>
      <c r="P12" s="589"/>
      <c r="Q12" s="589"/>
      <c r="R12" s="589"/>
      <c r="S12" s="589"/>
      <c r="T12" s="589"/>
      <c r="U12" s="589"/>
    </row>
    <row r="13" spans="1:21" ht="14.25">
      <c r="A13" s="594" t="s">
        <v>825</v>
      </c>
      <c r="B13" s="773">
        <v>130199</v>
      </c>
      <c r="C13" s="773">
        <v>130199</v>
      </c>
      <c r="D13" s="773">
        <v>130199</v>
      </c>
      <c r="E13" s="773">
        <v>130199</v>
      </c>
      <c r="F13" s="773">
        <v>130200</v>
      </c>
      <c r="G13" s="773">
        <v>130199</v>
      </c>
      <c r="H13" s="773">
        <v>130199</v>
      </c>
      <c r="I13" s="773">
        <v>130199</v>
      </c>
      <c r="J13" s="773">
        <v>130210</v>
      </c>
      <c r="K13" s="773">
        <v>130204</v>
      </c>
      <c r="L13" s="773">
        <v>130203</v>
      </c>
      <c r="M13" s="773">
        <v>130189</v>
      </c>
      <c r="N13" s="774">
        <f t="shared" si="0"/>
        <v>1562399</v>
      </c>
      <c r="O13" s="589"/>
      <c r="P13" s="589"/>
      <c r="Q13" s="589"/>
      <c r="R13" s="589"/>
      <c r="S13" s="589"/>
      <c r="T13" s="589"/>
      <c r="U13" s="589"/>
    </row>
    <row r="14" spans="1:21" ht="14.25">
      <c r="A14" s="594" t="s">
        <v>826</v>
      </c>
      <c r="B14" s="773">
        <v>113219</v>
      </c>
      <c r="C14" s="773"/>
      <c r="D14" s="773"/>
      <c r="E14" s="773"/>
      <c r="F14" s="773"/>
      <c r="G14" s="773"/>
      <c r="H14" s="773"/>
      <c r="I14" s="773"/>
      <c r="J14" s="773"/>
      <c r="K14" s="773"/>
      <c r="L14" s="773"/>
      <c r="M14" s="773">
        <v>140000</v>
      </c>
      <c r="N14" s="774">
        <f t="shared" si="0"/>
        <v>253219</v>
      </c>
      <c r="O14" s="589"/>
      <c r="P14" s="589"/>
      <c r="Q14" s="589"/>
      <c r="R14" s="589"/>
      <c r="S14" s="589"/>
      <c r="T14" s="589"/>
      <c r="U14" s="589"/>
    </row>
    <row r="15" spans="1:21" ht="14.25">
      <c r="A15" s="594" t="s">
        <v>827</v>
      </c>
      <c r="B15" s="773"/>
      <c r="C15" s="773"/>
      <c r="D15" s="773"/>
      <c r="E15" s="773"/>
      <c r="F15" s="773"/>
      <c r="G15" s="773"/>
      <c r="H15" s="773"/>
      <c r="I15" s="773"/>
      <c r="J15" s="773"/>
      <c r="K15" s="773"/>
      <c r="L15" s="773"/>
      <c r="M15" s="773"/>
      <c r="N15" s="774">
        <f t="shared" si="0"/>
        <v>0</v>
      </c>
      <c r="O15" s="589"/>
      <c r="P15" s="589"/>
      <c r="Q15" s="589"/>
      <c r="R15" s="589"/>
      <c r="S15" s="589"/>
      <c r="T15" s="589"/>
      <c r="U15" s="589"/>
    </row>
    <row r="16" spans="1:21" ht="14.25">
      <c r="A16" s="594" t="s">
        <v>828</v>
      </c>
      <c r="B16" s="773">
        <v>4510023</v>
      </c>
      <c r="C16" s="773"/>
      <c r="D16" s="773"/>
      <c r="E16" s="773"/>
      <c r="F16" s="773"/>
      <c r="G16" s="773"/>
      <c r="H16" s="773"/>
      <c r="I16" s="773"/>
      <c r="J16" s="773"/>
      <c r="K16" s="773"/>
      <c r="L16" s="773"/>
      <c r="M16" s="773"/>
      <c r="N16" s="774">
        <f t="shared" si="0"/>
        <v>4510023</v>
      </c>
      <c r="O16" s="589"/>
      <c r="P16" s="589"/>
      <c r="Q16" s="589"/>
      <c r="R16" s="589"/>
      <c r="S16" s="589"/>
      <c r="T16" s="589"/>
      <c r="U16" s="589"/>
    </row>
    <row r="17" spans="1:21" ht="14.25">
      <c r="A17" s="594" t="s">
        <v>871</v>
      </c>
      <c r="B17" s="773"/>
      <c r="C17" s="773">
        <f>B28</f>
        <v>4436095</v>
      </c>
      <c r="D17" s="773">
        <f aca="true" t="shared" si="1" ref="D17:M17">C28</f>
        <v>4276073</v>
      </c>
      <c r="E17" s="773">
        <f t="shared" si="1"/>
        <v>4162951</v>
      </c>
      <c r="F17" s="773">
        <f t="shared" si="1"/>
        <v>3712195</v>
      </c>
      <c r="G17" s="773">
        <f t="shared" si="1"/>
        <v>3172502</v>
      </c>
      <c r="H17" s="773">
        <f t="shared" si="1"/>
        <v>2533776</v>
      </c>
      <c r="I17" s="773">
        <f t="shared" si="1"/>
        <v>1954736</v>
      </c>
      <c r="J17" s="773">
        <f t="shared" si="1"/>
        <v>1357258</v>
      </c>
      <c r="K17" s="773">
        <f t="shared" si="1"/>
        <v>1113008</v>
      </c>
      <c r="L17" s="773">
        <f t="shared" si="1"/>
        <v>459677</v>
      </c>
      <c r="M17" s="773">
        <f t="shared" si="1"/>
        <v>221335</v>
      </c>
      <c r="N17" s="774"/>
      <c r="O17" s="589"/>
      <c r="P17" s="589"/>
      <c r="Q17" s="589"/>
      <c r="R17" s="589"/>
      <c r="S17" s="589"/>
      <c r="T17" s="589"/>
      <c r="U17" s="589"/>
    </row>
    <row r="18" spans="1:21" ht="14.25">
      <c r="A18" s="594" t="s">
        <v>829</v>
      </c>
      <c r="B18" s="773">
        <f aca="true" t="shared" si="2" ref="B18:M18">SUM(B10:B16)</f>
        <v>4823506</v>
      </c>
      <c r="C18" s="773">
        <f t="shared" si="2"/>
        <v>405735</v>
      </c>
      <c r="D18" s="773">
        <f t="shared" si="2"/>
        <v>579511</v>
      </c>
      <c r="E18" s="773">
        <f t="shared" si="2"/>
        <v>213369</v>
      </c>
      <c r="F18" s="773">
        <f t="shared" si="2"/>
        <v>199561</v>
      </c>
      <c r="G18" s="773">
        <f t="shared" si="2"/>
        <v>195037</v>
      </c>
      <c r="H18" s="773">
        <f t="shared" si="2"/>
        <v>193224</v>
      </c>
      <c r="I18" s="773">
        <f t="shared" si="2"/>
        <v>190592</v>
      </c>
      <c r="J18" s="773">
        <f t="shared" si="2"/>
        <v>601592</v>
      </c>
      <c r="K18" s="773">
        <f t="shared" si="2"/>
        <v>199667</v>
      </c>
      <c r="L18" s="773">
        <f t="shared" si="2"/>
        <v>199661</v>
      </c>
      <c r="M18" s="773">
        <f t="shared" si="2"/>
        <v>341461</v>
      </c>
      <c r="N18" s="774">
        <f>SUM(N10:N17)</f>
        <v>8142916</v>
      </c>
      <c r="O18" s="589"/>
      <c r="P18" s="589"/>
      <c r="Q18" s="589"/>
      <c r="R18" s="589"/>
      <c r="S18" s="589"/>
      <c r="T18" s="589"/>
      <c r="U18" s="589"/>
    </row>
    <row r="19" spans="1:21" ht="15">
      <c r="A19" s="593" t="s">
        <v>130</v>
      </c>
      <c r="B19" s="773"/>
      <c r="C19" s="773"/>
      <c r="D19" s="773"/>
      <c r="E19" s="773"/>
      <c r="F19" s="773"/>
      <c r="G19" s="773"/>
      <c r="H19" s="773"/>
      <c r="I19" s="773"/>
      <c r="J19" s="773"/>
      <c r="K19" s="773"/>
      <c r="L19" s="773"/>
      <c r="M19" s="773"/>
      <c r="N19" s="774"/>
      <c r="O19" s="589"/>
      <c r="P19" s="589"/>
      <c r="Q19" s="589"/>
      <c r="R19" s="589"/>
      <c r="S19" s="589"/>
      <c r="T19" s="589"/>
      <c r="U19" s="589"/>
    </row>
    <row r="20" spans="1:21" ht="14.25">
      <c r="A20" s="594" t="s">
        <v>830</v>
      </c>
      <c r="B20" s="773">
        <v>269437</v>
      </c>
      <c r="C20" s="773">
        <v>270023</v>
      </c>
      <c r="D20" s="773">
        <v>296196</v>
      </c>
      <c r="E20" s="773">
        <v>263507</v>
      </c>
      <c r="F20" s="773">
        <v>260287</v>
      </c>
      <c r="G20" s="773">
        <v>273062</v>
      </c>
      <c r="H20" s="773">
        <v>263014</v>
      </c>
      <c r="I20" s="773">
        <v>264406</v>
      </c>
      <c r="J20" s="773">
        <v>268932</v>
      </c>
      <c r="K20" s="773">
        <v>273737</v>
      </c>
      <c r="L20" s="773">
        <v>262006</v>
      </c>
      <c r="M20" s="773">
        <v>265626</v>
      </c>
      <c r="N20" s="774">
        <f aca="true" t="shared" si="3" ref="N20:N26">SUM(B20:M20)</f>
        <v>3230233</v>
      </c>
      <c r="O20" s="589"/>
      <c r="P20" s="589"/>
      <c r="Q20" s="589"/>
      <c r="R20" s="589"/>
      <c r="S20" s="589"/>
      <c r="T20" s="589"/>
      <c r="U20" s="589"/>
    </row>
    <row r="21" spans="1:21" ht="14.25">
      <c r="A21" s="594" t="s">
        <v>831</v>
      </c>
      <c r="B21" s="773">
        <v>0</v>
      </c>
      <c r="C21" s="773">
        <v>26469</v>
      </c>
      <c r="D21" s="773">
        <v>0</v>
      </c>
      <c r="E21" s="773">
        <v>0</v>
      </c>
      <c r="F21" s="773">
        <v>26469</v>
      </c>
      <c r="G21" s="773">
        <v>0</v>
      </c>
      <c r="H21" s="773">
        <v>0</v>
      </c>
      <c r="I21" s="773">
        <v>33085</v>
      </c>
      <c r="J21" s="773">
        <v>0</v>
      </c>
      <c r="K21" s="773">
        <v>0</v>
      </c>
      <c r="L21" s="773">
        <v>23027</v>
      </c>
      <c r="M21" s="773">
        <v>0</v>
      </c>
      <c r="N21" s="774">
        <f t="shared" si="3"/>
        <v>109050</v>
      </c>
      <c r="O21" s="589"/>
      <c r="P21" s="589"/>
      <c r="Q21" s="589"/>
      <c r="R21" s="589"/>
      <c r="S21" s="589"/>
      <c r="T21" s="589"/>
      <c r="U21" s="589"/>
    </row>
    <row r="22" spans="1:21" ht="14.25">
      <c r="A22" s="594" t="s">
        <v>832</v>
      </c>
      <c r="B22" s="773">
        <v>36853</v>
      </c>
      <c r="C22" s="773">
        <v>247640</v>
      </c>
      <c r="D22" s="773">
        <v>374812</v>
      </c>
      <c r="E22" s="773">
        <v>378993</v>
      </c>
      <c r="F22" s="773">
        <v>430873</v>
      </c>
      <c r="G22" s="773">
        <v>539076</v>
      </c>
      <c r="H22" s="773">
        <v>487625</v>
      </c>
      <c r="I22" s="773">
        <v>468955</v>
      </c>
      <c r="J22" s="773">
        <v>555285</v>
      </c>
      <c r="K22" s="773">
        <v>557636</v>
      </c>
      <c r="L22" s="773">
        <v>131346</v>
      </c>
      <c r="M22" s="773">
        <v>275546</v>
      </c>
      <c r="N22" s="774">
        <f t="shared" si="3"/>
        <v>4484640</v>
      </c>
      <c r="O22" s="589"/>
      <c r="P22" s="589"/>
      <c r="Q22" s="589"/>
      <c r="R22" s="589"/>
      <c r="S22" s="589"/>
      <c r="T22" s="589"/>
      <c r="U22" s="589"/>
    </row>
    <row r="23" spans="1:21" ht="14.25">
      <c r="A23" s="594" t="s">
        <v>833</v>
      </c>
      <c r="B23" s="773">
        <v>59496</v>
      </c>
      <c r="C23" s="773"/>
      <c r="D23" s="773"/>
      <c r="E23" s="773"/>
      <c r="F23" s="773"/>
      <c r="G23" s="773"/>
      <c r="H23" s="773"/>
      <c r="I23" s="773"/>
      <c r="J23" s="773"/>
      <c r="K23" s="773"/>
      <c r="L23" s="773"/>
      <c r="M23" s="773"/>
      <c r="N23" s="774">
        <f t="shared" si="3"/>
        <v>59496</v>
      </c>
      <c r="O23" s="589"/>
      <c r="P23" s="589"/>
      <c r="Q23" s="589"/>
      <c r="R23" s="589"/>
      <c r="S23" s="589"/>
      <c r="T23" s="589"/>
      <c r="U23" s="589"/>
    </row>
    <row r="24" spans="1:21" ht="14.25">
      <c r="A24" s="594" t="s">
        <v>834</v>
      </c>
      <c r="B24" s="773"/>
      <c r="C24" s="773"/>
      <c r="D24" s="773"/>
      <c r="E24" s="773"/>
      <c r="F24" s="773"/>
      <c r="G24" s="773"/>
      <c r="H24" s="773"/>
      <c r="I24" s="773"/>
      <c r="J24" s="773"/>
      <c r="K24" s="773"/>
      <c r="L24" s="773"/>
      <c r="M24" s="773"/>
      <c r="N24" s="774">
        <f t="shared" si="3"/>
        <v>0</v>
      </c>
      <c r="O24" s="589"/>
      <c r="P24" s="589"/>
      <c r="Q24" s="589"/>
      <c r="R24" s="589"/>
      <c r="S24" s="589"/>
      <c r="T24" s="589"/>
      <c r="U24" s="589"/>
    </row>
    <row r="25" spans="1:21" ht="14.25">
      <c r="A25" s="594" t="s">
        <v>835</v>
      </c>
      <c r="B25" s="773"/>
      <c r="C25" s="773"/>
      <c r="D25" s="773"/>
      <c r="E25" s="773"/>
      <c r="F25" s="773"/>
      <c r="G25" s="773"/>
      <c r="H25" s="773"/>
      <c r="I25" s="773"/>
      <c r="J25" s="773"/>
      <c r="K25" s="773"/>
      <c r="L25" s="773"/>
      <c r="M25" s="773"/>
      <c r="N25" s="774">
        <f t="shared" si="3"/>
        <v>0</v>
      </c>
      <c r="O25" s="589"/>
      <c r="P25" s="589"/>
      <c r="Q25" s="589"/>
      <c r="R25" s="589"/>
      <c r="S25" s="589"/>
      <c r="T25" s="589"/>
      <c r="U25" s="589"/>
    </row>
    <row r="26" spans="1:21" ht="14.25">
      <c r="A26" s="594" t="s">
        <v>836</v>
      </c>
      <c r="B26" s="773">
        <v>21625</v>
      </c>
      <c r="C26" s="773">
        <v>21625</v>
      </c>
      <c r="D26" s="773">
        <v>21625</v>
      </c>
      <c r="E26" s="773">
        <v>21625</v>
      </c>
      <c r="F26" s="773">
        <v>21625</v>
      </c>
      <c r="G26" s="773">
        <v>21625</v>
      </c>
      <c r="H26" s="773">
        <v>21625</v>
      </c>
      <c r="I26" s="773">
        <v>21624</v>
      </c>
      <c r="J26" s="773">
        <v>21625</v>
      </c>
      <c r="K26" s="773">
        <v>21625</v>
      </c>
      <c r="L26" s="773">
        <v>21624</v>
      </c>
      <c r="M26" s="773">
        <v>21624</v>
      </c>
      <c r="N26" s="774">
        <f t="shared" si="3"/>
        <v>259497</v>
      </c>
      <c r="O26" s="589"/>
      <c r="P26" s="589"/>
      <c r="Q26" s="589"/>
      <c r="R26" s="589"/>
      <c r="S26" s="589"/>
      <c r="T26" s="589"/>
      <c r="U26" s="589"/>
    </row>
    <row r="27" spans="1:21" ht="14.25">
      <c r="A27" s="594" t="s">
        <v>837</v>
      </c>
      <c r="B27" s="773">
        <f aca="true" t="shared" si="4" ref="B27:N27">SUM(B20:B26)</f>
        <v>387411</v>
      </c>
      <c r="C27" s="773">
        <f t="shared" si="4"/>
        <v>565757</v>
      </c>
      <c r="D27" s="773">
        <f t="shared" si="4"/>
        <v>692633</v>
      </c>
      <c r="E27" s="773">
        <f t="shared" si="4"/>
        <v>664125</v>
      </c>
      <c r="F27" s="773">
        <f t="shared" si="4"/>
        <v>739254</v>
      </c>
      <c r="G27" s="773">
        <f t="shared" si="4"/>
        <v>833763</v>
      </c>
      <c r="H27" s="773">
        <f t="shared" si="4"/>
        <v>772264</v>
      </c>
      <c r="I27" s="773">
        <f t="shared" si="4"/>
        <v>788070</v>
      </c>
      <c r="J27" s="773">
        <f t="shared" si="4"/>
        <v>845842</v>
      </c>
      <c r="K27" s="773">
        <f t="shared" si="4"/>
        <v>852998</v>
      </c>
      <c r="L27" s="773">
        <f t="shared" si="4"/>
        <v>438003</v>
      </c>
      <c r="M27" s="773">
        <f t="shared" si="4"/>
        <v>562796</v>
      </c>
      <c r="N27" s="774">
        <f t="shared" si="4"/>
        <v>8142916</v>
      </c>
      <c r="O27" s="589"/>
      <c r="P27" s="589"/>
      <c r="Q27" s="589"/>
      <c r="R27" s="589"/>
      <c r="S27" s="589"/>
      <c r="T27" s="589"/>
      <c r="U27" s="589"/>
    </row>
    <row r="28" spans="1:21" ht="30" customHeight="1" thickBot="1">
      <c r="A28" s="595" t="s">
        <v>838</v>
      </c>
      <c r="B28" s="775">
        <f>B18+B17-B27</f>
        <v>4436095</v>
      </c>
      <c r="C28" s="775">
        <f aca="true" t="shared" si="5" ref="C28:K28">C18+C17-C27</f>
        <v>4276073</v>
      </c>
      <c r="D28" s="775">
        <f t="shared" si="5"/>
        <v>4162951</v>
      </c>
      <c r="E28" s="775">
        <f t="shared" si="5"/>
        <v>3712195</v>
      </c>
      <c r="F28" s="775">
        <f t="shared" si="5"/>
        <v>3172502</v>
      </c>
      <c r="G28" s="775">
        <f t="shared" si="5"/>
        <v>2533776</v>
      </c>
      <c r="H28" s="775">
        <f t="shared" si="5"/>
        <v>1954736</v>
      </c>
      <c r="I28" s="775">
        <f t="shared" si="5"/>
        <v>1357258</v>
      </c>
      <c r="J28" s="775">
        <f t="shared" si="5"/>
        <v>1113008</v>
      </c>
      <c r="K28" s="775">
        <f t="shared" si="5"/>
        <v>459677</v>
      </c>
      <c r="L28" s="775">
        <f>L18+L17-L27</f>
        <v>221335</v>
      </c>
      <c r="M28" s="775">
        <f>M18+M17-M27</f>
        <v>0</v>
      </c>
      <c r="N28" s="776">
        <f>N18+N17-N27</f>
        <v>0</v>
      </c>
      <c r="O28" s="589"/>
      <c r="P28" s="589"/>
      <c r="Q28" s="589"/>
      <c r="R28" s="589"/>
      <c r="S28" s="589"/>
      <c r="T28" s="589"/>
      <c r="U28" s="589"/>
    </row>
    <row r="29" spans="1:21" ht="14.25">
      <c r="A29" s="589"/>
      <c r="B29" s="589"/>
      <c r="C29" s="589"/>
      <c r="D29" s="589"/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</row>
    <row r="30" spans="1:21" ht="14.25">
      <c r="A30" s="589"/>
      <c r="B30" s="589"/>
      <c r="C30" s="589"/>
      <c r="D30" s="589"/>
      <c r="E30" s="589"/>
      <c r="F30" s="589"/>
      <c r="G30" s="589"/>
      <c r="H30" s="589"/>
      <c r="I30" s="589"/>
      <c r="J30" s="589"/>
      <c r="K30" s="589"/>
      <c r="L30" s="589"/>
      <c r="M30" s="589"/>
      <c r="N30" s="589"/>
      <c r="O30" s="589"/>
      <c r="P30" s="589"/>
      <c r="Q30" s="589"/>
      <c r="R30" s="589"/>
      <c r="S30" s="589"/>
      <c r="T30" s="589"/>
      <c r="U30" s="589"/>
    </row>
  </sheetData>
  <sheetProtection/>
  <printOptions/>
  <pageMargins left="0.3937007874015748" right="0.3937007874015748" top="0.984251968503937" bottom="0.984251968503937" header="0.5118110236220472" footer="0.5118110236220472"/>
  <pageSetup firstPageNumber="57" useFirstPageNumber="1" fitToHeight="1" fitToWidth="1" horizontalDpi="600" verticalDpi="600" orientation="landscape" paperSize="9" scale="64" r:id="rId1"/>
  <headerFooter alignWithMargins="0">
    <oddHeader>&amp;R&amp;P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5">
      <selection activeCell="D26" sqref="D26"/>
    </sheetView>
  </sheetViews>
  <sheetFormatPr defaultColWidth="9.140625" defaultRowHeight="12.75"/>
  <cols>
    <col min="1" max="1" width="6.140625" style="246" customWidth="1"/>
    <col min="2" max="2" width="11.421875" style="246" customWidth="1"/>
    <col min="3" max="4" width="9.140625" style="246" customWidth="1"/>
    <col min="5" max="5" width="13.140625" style="246" customWidth="1"/>
    <col min="6" max="6" width="11.7109375" style="246" customWidth="1"/>
    <col min="7" max="7" width="10.140625" style="246" customWidth="1"/>
    <col min="8" max="8" width="9.140625" style="246" customWidth="1"/>
    <col min="9" max="9" width="17.7109375" style="246" customWidth="1"/>
    <col min="10" max="11" width="9.140625" style="246" customWidth="1"/>
    <col min="12" max="12" width="10.8515625" style="246" customWidth="1"/>
    <col min="13" max="16384" width="9.140625" style="246" customWidth="1"/>
  </cols>
  <sheetData>
    <row r="1" spans="5:9" ht="12.75">
      <c r="E1" s="246" t="s">
        <v>212</v>
      </c>
      <c r="F1" s="246" t="s">
        <v>213</v>
      </c>
      <c r="G1" s="246" t="s">
        <v>214</v>
      </c>
      <c r="I1" s="246" t="s">
        <v>215</v>
      </c>
    </row>
    <row r="2" spans="3:9" ht="12.75">
      <c r="C2" s="418">
        <v>0.015</v>
      </c>
      <c r="E2" s="246" t="s">
        <v>547</v>
      </c>
      <c r="F2" s="246" t="s">
        <v>548</v>
      </c>
      <c r="G2" s="246" t="s">
        <v>549</v>
      </c>
      <c r="I2" s="246" t="s">
        <v>550</v>
      </c>
    </row>
    <row r="3" spans="1:12" ht="12.75">
      <c r="A3" s="246" t="s">
        <v>551</v>
      </c>
      <c r="D3" s="246">
        <f>B3-C3</f>
        <v>0</v>
      </c>
      <c r="E3" s="246">
        <f>ROUND(D3*0,0)</f>
        <v>0</v>
      </c>
      <c r="F3" s="246">
        <f>ROUND(D3*0.49,0)</f>
        <v>0</v>
      </c>
      <c r="G3" s="246">
        <f>ROUND(D3*0.23,0)</f>
        <v>0</v>
      </c>
      <c r="H3" s="246">
        <f>SUM(F3:G3)</f>
        <v>0</v>
      </c>
      <c r="I3" s="246">
        <f>B3-H3</f>
        <v>0</v>
      </c>
      <c r="J3" s="246">
        <f>H3+I3</f>
        <v>0</v>
      </c>
      <c r="K3" s="246" t="s">
        <v>551</v>
      </c>
      <c r="L3" s="246">
        <v>30.1</v>
      </c>
    </row>
    <row r="4" spans="1:12" ht="12.75">
      <c r="A4" s="246" t="s">
        <v>552</v>
      </c>
      <c r="D4" s="246">
        <f>B4-C4</f>
        <v>0</v>
      </c>
      <c r="E4" s="246">
        <f>ROUND(D4*0,0)</f>
        <v>0</v>
      </c>
      <c r="F4" s="246">
        <f>ROUND(D4*0.49,0)</f>
        <v>0</v>
      </c>
      <c r="G4" s="246">
        <f>ROUND(D4*0.23,0)</f>
        <v>0</v>
      </c>
      <c r="H4" s="246">
        <f>SUM(F4:G4)</f>
        <v>0</v>
      </c>
      <c r="I4" s="246">
        <f>B4-H4</f>
        <v>0</v>
      </c>
      <c r="J4" s="246">
        <f>H4+I4</f>
        <v>0</v>
      </c>
      <c r="K4" s="246" t="s">
        <v>553</v>
      </c>
      <c r="L4" s="246">
        <v>8.2</v>
      </c>
    </row>
    <row r="5" spans="1:12" ht="12.75">
      <c r="A5" s="246" t="s">
        <v>554</v>
      </c>
      <c r="D5" s="246">
        <f>B5-C5</f>
        <v>0</v>
      </c>
      <c r="E5" s="246">
        <f>ROUND(D5*0.43,0)</f>
        <v>0</v>
      </c>
      <c r="H5" s="246">
        <f>SUM(F5:G5)</f>
        <v>0</v>
      </c>
      <c r="I5" s="246">
        <f>B5-H5</f>
        <v>0</v>
      </c>
      <c r="J5" s="246">
        <f>H5+I5</f>
        <v>0</v>
      </c>
      <c r="K5" s="246" t="s">
        <v>555</v>
      </c>
      <c r="L5" s="246">
        <v>61.7</v>
      </c>
    </row>
    <row r="6" spans="2:12" ht="12.75">
      <c r="B6" s="246">
        <f aca="true" t="shared" si="0" ref="B6:I6">SUM(B3:B5)</f>
        <v>0</v>
      </c>
      <c r="C6" s="246">
        <f t="shared" si="0"/>
        <v>0</v>
      </c>
      <c r="D6" s="246">
        <f t="shared" si="0"/>
        <v>0</v>
      </c>
      <c r="E6" s="246">
        <f t="shared" si="0"/>
        <v>0</v>
      </c>
      <c r="F6" s="246">
        <f t="shared" si="0"/>
        <v>0</v>
      </c>
      <c r="G6" s="246">
        <f t="shared" si="0"/>
        <v>0</v>
      </c>
      <c r="H6" s="246">
        <f t="shared" si="0"/>
        <v>0</v>
      </c>
      <c r="I6" s="246">
        <f t="shared" si="0"/>
        <v>0</v>
      </c>
      <c r="J6" s="246">
        <f>H6+I6</f>
        <v>0</v>
      </c>
      <c r="L6" s="246">
        <f>SUM(L3:L5)</f>
        <v>100</v>
      </c>
    </row>
    <row r="7" spans="2:9" ht="12.75">
      <c r="B7" s="246" t="s">
        <v>87</v>
      </c>
      <c r="I7" s="728" t="s">
        <v>88</v>
      </c>
    </row>
    <row r="8" ht="12.75">
      <c r="A8" s="246" t="s">
        <v>556</v>
      </c>
    </row>
    <row r="9" ht="12.75" hidden="1"/>
    <row r="10" ht="12.75" hidden="1"/>
    <row r="11" spans="4:15" ht="12.75">
      <c r="D11" s="246" t="s">
        <v>557</v>
      </c>
      <c r="E11" s="246" t="s">
        <v>552</v>
      </c>
      <c r="F11" s="246" t="s">
        <v>558</v>
      </c>
      <c r="G11" s="246" t="s">
        <v>406</v>
      </c>
      <c r="H11" s="246" t="s">
        <v>508</v>
      </c>
      <c r="I11" s="246" t="s">
        <v>559</v>
      </c>
      <c r="J11" s="246" t="s">
        <v>560</v>
      </c>
      <c r="K11" s="246" t="s">
        <v>561</v>
      </c>
      <c r="L11" s="246" t="s">
        <v>889</v>
      </c>
      <c r="M11" s="246" t="s">
        <v>497</v>
      </c>
      <c r="N11" s="246" t="s">
        <v>407</v>
      </c>
      <c r="O11" s="246" t="s">
        <v>498</v>
      </c>
    </row>
    <row r="12" spans="8:15" ht="12.75">
      <c r="H12" s="246">
        <f>SUM(D12:F12)</f>
        <v>0</v>
      </c>
      <c r="O12" s="246">
        <f aca="true" t="shared" si="1" ref="O12:O17">SUM(I12:M12)</f>
        <v>0</v>
      </c>
    </row>
    <row r="13" spans="2:15" ht="12.75">
      <c r="B13" s="246" t="s">
        <v>605</v>
      </c>
      <c r="D13" s="246">
        <v>6251</v>
      </c>
      <c r="E13" s="246">
        <v>992</v>
      </c>
      <c r="F13" s="246">
        <v>28255</v>
      </c>
      <c r="G13" s="246">
        <v>127</v>
      </c>
      <c r="H13" s="246">
        <f>SUM(D13:G13)</f>
        <v>35625</v>
      </c>
      <c r="I13" s="246">
        <v>18018</v>
      </c>
      <c r="J13" s="246">
        <v>4865</v>
      </c>
      <c r="M13" s="246">
        <v>12742</v>
      </c>
      <c r="O13" s="246">
        <f t="shared" si="1"/>
        <v>35625</v>
      </c>
    </row>
    <row r="14" spans="2:15" ht="12.75">
      <c r="B14" s="246" t="s">
        <v>500</v>
      </c>
      <c r="H14" s="246">
        <f>SUM(D14:G14)</f>
        <v>0</v>
      </c>
      <c r="O14" s="246">
        <f t="shared" si="1"/>
        <v>0</v>
      </c>
    </row>
    <row r="15" spans="8:15" ht="12.75">
      <c r="H15" s="246">
        <f>SUM(D15:F15)</f>
        <v>0</v>
      </c>
      <c r="O15" s="246">
        <f t="shared" si="1"/>
        <v>0</v>
      </c>
    </row>
    <row r="16" spans="4:15" ht="12.75">
      <c r="D16" s="419">
        <f>SUM(D13:D15)</f>
        <v>6251</v>
      </c>
      <c r="E16" s="419">
        <f>SUM(E13:E15)</f>
        <v>992</v>
      </c>
      <c r="F16" s="419">
        <f>SUM(F13:F15)</f>
        <v>28255</v>
      </c>
      <c r="G16" s="419">
        <f>SUM(G13:G15)</f>
        <v>127</v>
      </c>
      <c r="H16" s="419">
        <f>SUM(D16:G16)</f>
        <v>35625</v>
      </c>
      <c r="I16" s="419">
        <f aca="true" t="shared" si="2" ref="I16:N16">SUM(I13:I15)</f>
        <v>18018</v>
      </c>
      <c r="J16" s="419">
        <f t="shared" si="2"/>
        <v>4865</v>
      </c>
      <c r="K16" s="419">
        <f t="shared" si="2"/>
        <v>0</v>
      </c>
      <c r="L16" s="419">
        <f t="shared" si="2"/>
        <v>0</v>
      </c>
      <c r="M16" s="419">
        <f t="shared" si="2"/>
        <v>12742</v>
      </c>
      <c r="N16" s="419">
        <f t="shared" si="2"/>
        <v>0</v>
      </c>
      <c r="O16" s="419">
        <f t="shared" si="1"/>
        <v>35625</v>
      </c>
    </row>
    <row r="17" spans="8:15" ht="12.75">
      <c r="H17" s="246">
        <f>SUM(D17:F17)</f>
        <v>0</v>
      </c>
      <c r="O17" s="246">
        <f t="shared" si="1"/>
        <v>0</v>
      </c>
    </row>
    <row r="18" spans="2:15" ht="12.75">
      <c r="B18" s="246" t="s">
        <v>608</v>
      </c>
      <c r="D18" s="246">
        <v>43713</v>
      </c>
      <c r="E18" s="246">
        <v>6882</v>
      </c>
      <c r="F18" s="246">
        <v>37774</v>
      </c>
      <c r="G18" s="246">
        <v>11162</v>
      </c>
      <c r="H18" s="246">
        <f>SUM(D18:G18)</f>
        <v>99531</v>
      </c>
      <c r="I18" s="246">
        <v>11261</v>
      </c>
      <c r="J18" s="246">
        <v>1239</v>
      </c>
      <c r="K18" s="246">
        <v>12100</v>
      </c>
      <c r="L18" s="246">
        <v>9200</v>
      </c>
      <c r="M18" s="246">
        <v>48135</v>
      </c>
      <c r="N18" s="246">
        <v>17596</v>
      </c>
      <c r="O18" s="246">
        <f>SUM(I18:N18)</f>
        <v>99531</v>
      </c>
    </row>
    <row r="19" spans="2:15" ht="12.75">
      <c r="B19" s="246" t="s">
        <v>500</v>
      </c>
      <c r="D19" s="246">
        <v>10939</v>
      </c>
      <c r="E19" s="246">
        <v>1737</v>
      </c>
      <c r="F19" s="246">
        <v>9404</v>
      </c>
      <c r="H19" s="246">
        <f>SUM(D19:G19)</f>
        <v>22080</v>
      </c>
      <c r="M19" s="246">
        <v>22080</v>
      </c>
      <c r="O19" s="246">
        <f>SUM(I19:N19)</f>
        <v>22080</v>
      </c>
    </row>
    <row r="20" spans="4:15" ht="12.75">
      <c r="D20" s="419">
        <f>SUM(D18:D19)</f>
        <v>54652</v>
      </c>
      <c r="E20" s="419">
        <f>SUM(E18:E19)</f>
        <v>8619</v>
      </c>
      <c r="F20" s="419">
        <f>SUM(F18:F19)</f>
        <v>47178</v>
      </c>
      <c r="G20" s="419">
        <f>SUM(G18:G19)</f>
        <v>11162</v>
      </c>
      <c r="H20" s="419">
        <f>SUM(D20:G20)</f>
        <v>121611</v>
      </c>
      <c r="I20" s="419">
        <f aca="true" t="shared" si="3" ref="I20:N20">SUM(I18:I19)</f>
        <v>11261</v>
      </c>
      <c r="J20" s="419">
        <f t="shared" si="3"/>
        <v>1239</v>
      </c>
      <c r="K20" s="419">
        <f t="shared" si="3"/>
        <v>12100</v>
      </c>
      <c r="L20" s="419">
        <f t="shared" si="3"/>
        <v>9200</v>
      </c>
      <c r="M20" s="419">
        <f t="shared" si="3"/>
        <v>70215</v>
      </c>
      <c r="N20" s="419">
        <f t="shared" si="3"/>
        <v>17596</v>
      </c>
      <c r="O20" s="419">
        <f>SUM(I20:N20)</f>
        <v>121611</v>
      </c>
    </row>
    <row r="21" spans="8:15" ht="12.75">
      <c r="H21" s="246">
        <f>SUM(D21:F21)</f>
        <v>0</v>
      </c>
      <c r="O21" s="246">
        <f>SUM(I21:M21)</f>
        <v>0</v>
      </c>
    </row>
    <row r="22" spans="2:15" ht="12.75">
      <c r="B22" s="246" t="s">
        <v>607</v>
      </c>
      <c r="D22" s="246">
        <v>46374</v>
      </c>
      <c r="E22" s="246">
        <v>7306</v>
      </c>
      <c r="F22" s="246">
        <v>10405</v>
      </c>
      <c r="G22" s="246">
        <v>515</v>
      </c>
      <c r="H22" s="246">
        <f>SUM(D22:G22)</f>
        <v>64600</v>
      </c>
      <c r="I22" s="246">
        <v>1372</v>
      </c>
      <c r="K22" s="246">
        <v>379</v>
      </c>
      <c r="M22" s="246">
        <v>62849</v>
      </c>
      <c r="O22" s="246">
        <f>SUM(I22:N22)</f>
        <v>64600</v>
      </c>
    </row>
    <row r="23" spans="2:15" ht="12.75">
      <c r="B23" s="246" t="s">
        <v>500</v>
      </c>
      <c r="D23" s="246">
        <v>5134</v>
      </c>
      <c r="E23" s="246">
        <v>816</v>
      </c>
      <c r="F23" s="246">
        <v>4414</v>
      </c>
      <c r="H23" s="246">
        <f>SUM(D23:G23)</f>
        <v>10364</v>
      </c>
      <c r="M23" s="246">
        <v>10364</v>
      </c>
      <c r="O23" s="246">
        <f>SUM(I23:N23)</f>
        <v>10364</v>
      </c>
    </row>
    <row r="24" spans="4:15" ht="12.75">
      <c r="D24" s="419">
        <f>SUM(D22:D23)</f>
        <v>51508</v>
      </c>
      <c r="E24" s="419">
        <f>SUM(E22:E23)</f>
        <v>8122</v>
      </c>
      <c r="F24" s="419">
        <f>SUM(F22:F23)</f>
        <v>14819</v>
      </c>
      <c r="G24" s="419">
        <f>SUM(G22:G23)</f>
        <v>515</v>
      </c>
      <c r="H24" s="419">
        <f>SUM(D24:G24)</f>
        <v>74964</v>
      </c>
      <c r="I24" s="419">
        <f aca="true" t="shared" si="4" ref="I24:N24">SUM(I22:I23)</f>
        <v>1372</v>
      </c>
      <c r="J24" s="419">
        <f t="shared" si="4"/>
        <v>0</v>
      </c>
      <c r="K24" s="419">
        <f t="shared" si="4"/>
        <v>379</v>
      </c>
      <c r="L24" s="419">
        <f t="shared" si="4"/>
        <v>0</v>
      </c>
      <c r="M24" s="419">
        <f t="shared" si="4"/>
        <v>73213</v>
      </c>
      <c r="N24" s="419">
        <f t="shared" si="4"/>
        <v>0</v>
      </c>
      <c r="O24" s="419">
        <f>SUM(I24:N24)</f>
        <v>74964</v>
      </c>
    </row>
    <row r="25" spans="4:15" ht="12.75"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419"/>
    </row>
    <row r="26" spans="2:15" ht="12.75">
      <c r="B26" s="246" t="s">
        <v>128</v>
      </c>
      <c r="D26" s="419">
        <f>D19+D23</f>
        <v>16073</v>
      </c>
      <c r="E26" s="419">
        <f aca="true" t="shared" si="5" ref="E26:O26">E19+E23</f>
        <v>2553</v>
      </c>
      <c r="F26" s="419">
        <f>F19+F23</f>
        <v>13818</v>
      </c>
      <c r="G26" s="419">
        <f t="shared" si="5"/>
        <v>0</v>
      </c>
      <c r="H26" s="419">
        <f t="shared" si="5"/>
        <v>32444</v>
      </c>
      <c r="I26" s="419">
        <f t="shared" si="5"/>
        <v>0</v>
      </c>
      <c r="J26" s="419">
        <f t="shared" si="5"/>
        <v>0</v>
      </c>
      <c r="K26" s="419">
        <f t="shared" si="5"/>
        <v>0</v>
      </c>
      <c r="L26" s="419">
        <f t="shared" si="5"/>
        <v>0</v>
      </c>
      <c r="M26" s="419">
        <f t="shared" si="5"/>
        <v>32444</v>
      </c>
      <c r="N26" s="419">
        <f t="shared" si="5"/>
        <v>0</v>
      </c>
      <c r="O26" s="419">
        <f t="shared" si="5"/>
        <v>32444</v>
      </c>
    </row>
    <row r="27" spans="4:13" ht="12.75">
      <c r="D27" s="419"/>
      <c r="E27" s="419"/>
      <c r="F27" s="419"/>
      <c r="G27" s="419"/>
      <c r="H27" s="419"/>
      <c r="I27" s="419"/>
      <c r="J27" s="419"/>
      <c r="K27" s="419"/>
      <c r="L27" s="419"/>
      <c r="M27" s="419"/>
    </row>
    <row r="28" spans="2:15" ht="12.75">
      <c r="B28" s="246" t="s">
        <v>606</v>
      </c>
      <c r="D28" s="419">
        <f>D13+D19+D23</f>
        <v>22324</v>
      </c>
      <c r="E28" s="419">
        <f>E13+E19+E23</f>
        <v>3545</v>
      </c>
      <c r="F28" s="419">
        <f>F13+F19+F23</f>
        <v>42073</v>
      </c>
      <c r="G28" s="419">
        <f>G13+G19+G23</f>
        <v>127</v>
      </c>
      <c r="H28" s="419">
        <f>H13+H19+H23</f>
        <v>68069</v>
      </c>
      <c r="I28" s="419">
        <f aca="true" t="shared" si="6" ref="I28:N28">I14+I19+I23</f>
        <v>0</v>
      </c>
      <c r="J28" s="419">
        <f t="shared" si="6"/>
        <v>0</v>
      </c>
      <c r="K28" s="419">
        <f t="shared" si="6"/>
        <v>0</v>
      </c>
      <c r="L28" s="419">
        <f t="shared" si="6"/>
        <v>0</v>
      </c>
      <c r="M28" s="419">
        <f>M13+M19+M23</f>
        <v>45186</v>
      </c>
      <c r="N28" s="419">
        <f t="shared" si="6"/>
        <v>0</v>
      </c>
      <c r="O28" s="419">
        <f>O13+O19+O23</f>
        <v>68069</v>
      </c>
    </row>
    <row r="31" ht="12.75">
      <c r="B31" s="246" t="s">
        <v>747</v>
      </c>
    </row>
    <row r="32" ht="12.75">
      <c r="B32" s="246" t="s">
        <v>947</v>
      </c>
    </row>
    <row r="33" ht="12.75">
      <c r="B33" s="246" t="s">
        <v>948</v>
      </c>
    </row>
  </sheetData>
  <sheetProtection/>
  <printOptions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9"/>
  <sheetViews>
    <sheetView zoomScaleSheetLayoutView="100" zoomScalePageLayoutView="0" workbookViewId="0" topLeftCell="A105">
      <selection activeCell="P16" sqref="P16"/>
    </sheetView>
  </sheetViews>
  <sheetFormatPr defaultColWidth="8.00390625" defaultRowHeight="12.75"/>
  <cols>
    <col min="1" max="1" width="8.00390625" style="96" customWidth="1"/>
    <col min="2" max="2" width="8.140625" style="54" customWidth="1"/>
    <col min="3" max="3" width="54.140625" style="54" customWidth="1"/>
    <col min="4" max="4" width="12.57421875" style="54" hidden="1" customWidth="1"/>
    <col min="5" max="5" width="10.8515625" style="54" customWidth="1"/>
    <col min="6" max="6" width="11.140625" style="54" hidden="1" customWidth="1"/>
    <col min="7" max="7" width="9.421875" style="54" hidden="1" customWidth="1"/>
    <col min="8" max="8" width="12.421875" style="54" hidden="1" customWidth="1"/>
    <col min="9" max="9" width="10.57421875" style="54" hidden="1" customWidth="1"/>
    <col min="10" max="10" width="8.00390625" style="54" hidden="1" customWidth="1"/>
    <col min="11" max="11" width="8.00390625" style="54" customWidth="1"/>
    <col min="12" max="12" width="9.421875" style="54" customWidth="1"/>
    <col min="13" max="16384" width="8.00390625" style="54" customWidth="1"/>
  </cols>
  <sheetData>
    <row r="1" spans="1:8" s="35" customFormat="1" ht="14.25" customHeight="1" thickBot="1">
      <c r="A1" s="1" t="s">
        <v>172</v>
      </c>
      <c r="E1" s="36"/>
      <c r="H1" s="111" t="s">
        <v>173</v>
      </c>
    </row>
    <row r="2" spans="1:5" s="41" customFormat="1" ht="15.75">
      <c r="A2" s="37" t="s">
        <v>109</v>
      </c>
      <c r="B2" s="38"/>
      <c r="C2" s="39" t="s">
        <v>245</v>
      </c>
      <c r="D2" s="424"/>
      <c r="E2" s="40" t="s">
        <v>110</v>
      </c>
    </row>
    <row r="3" spans="1:5" s="41" customFormat="1" ht="16.5" thickBot="1">
      <c r="A3" s="42" t="s">
        <v>111</v>
      </c>
      <c r="B3" s="43"/>
      <c r="C3" s="44" t="s">
        <v>174</v>
      </c>
      <c r="D3" s="443"/>
      <c r="E3" s="112" t="s">
        <v>175</v>
      </c>
    </row>
    <row r="4" s="45" customFormat="1" ht="16.5" customHeight="1" thickBot="1">
      <c r="E4" s="46" t="s">
        <v>113</v>
      </c>
    </row>
    <row r="5" spans="1:12" ht="51">
      <c r="A5" s="47" t="s">
        <v>114</v>
      </c>
      <c r="B5" s="48" t="s">
        <v>115</v>
      </c>
      <c r="C5" s="49" t="s">
        <v>116</v>
      </c>
      <c r="D5" s="50" t="s">
        <v>429</v>
      </c>
      <c r="E5" s="50" t="s">
        <v>933</v>
      </c>
      <c r="F5" s="52" t="s">
        <v>872</v>
      </c>
      <c r="G5" s="47" t="s">
        <v>564</v>
      </c>
      <c r="H5" s="51" t="s">
        <v>646</v>
      </c>
      <c r="I5" s="52" t="s">
        <v>427</v>
      </c>
      <c r="J5" s="47" t="s">
        <v>149</v>
      </c>
      <c r="K5" s="47" t="s">
        <v>47</v>
      </c>
      <c r="L5" s="53" t="s">
        <v>48</v>
      </c>
    </row>
    <row r="6" spans="1:12" ht="12.75" customHeight="1" thickBot="1">
      <c r="A6" s="113" t="s">
        <v>117</v>
      </c>
      <c r="B6" s="114"/>
      <c r="C6" s="115"/>
      <c r="D6" s="371"/>
      <c r="E6" s="116"/>
      <c r="F6" s="57"/>
      <c r="G6" s="57"/>
      <c r="H6" s="56"/>
      <c r="I6" s="57"/>
      <c r="J6" s="57"/>
      <c r="K6" s="57"/>
      <c r="L6" s="56"/>
    </row>
    <row r="7" spans="1:12" s="63" customFormat="1" ht="16.5" thickBot="1">
      <c r="A7" s="58">
        <v>1</v>
      </c>
      <c r="B7" s="59">
        <v>2</v>
      </c>
      <c r="C7" s="59">
        <v>3</v>
      </c>
      <c r="D7" s="372"/>
      <c r="E7" s="60">
        <v>4</v>
      </c>
      <c r="F7" s="62"/>
      <c r="G7" s="62"/>
      <c r="H7" s="61"/>
      <c r="I7" s="62"/>
      <c r="J7" s="62"/>
      <c r="K7" s="62"/>
      <c r="L7" s="61"/>
    </row>
    <row r="8" spans="1:12" s="124" customFormat="1" ht="15.75">
      <c r="A8" s="119"/>
      <c r="B8" s="120"/>
      <c r="C8" s="120" t="s">
        <v>150</v>
      </c>
      <c r="D8" s="120"/>
      <c r="E8" s="121"/>
      <c r="F8" s="122"/>
      <c r="G8" s="122"/>
      <c r="H8" s="123"/>
      <c r="I8" s="122"/>
      <c r="J8" s="683"/>
      <c r="K8" s="675"/>
      <c r="L8" s="123"/>
    </row>
    <row r="9" spans="1:12" s="98" customFormat="1" ht="12.75">
      <c r="A9" s="64">
        <v>1</v>
      </c>
      <c r="B9" s="65"/>
      <c r="C9" s="5" t="s">
        <v>649</v>
      </c>
      <c r="D9" s="426"/>
      <c r="E9" s="66"/>
      <c r="F9" s="125"/>
      <c r="G9" s="125"/>
      <c r="H9" s="126"/>
      <c r="I9" s="125"/>
      <c r="J9" s="126"/>
      <c r="K9" s="676"/>
      <c r="L9" s="126"/>
    </row>
    <row r="10" spans="1:12" ht="12.75">
      <c r="A10" s="64"/>
      <c r="B10" s="65">
        <v>1</v>
      </c>
      <c r="C10" s="2" t="s">
        <v>686</v>
      </c>
      <c r="D10" s="3">
        <f>SUM(D11:D14)</f>
        <v>0</v>
      </c>
      <c r="E10" s="248">
        <f>SUM(E11:E14)</f>
        <v>0</v>
      </c>
      <c r="F10" s="6">
        <f>SUM(F11:F14)</f>
        <v>0</v>
      </c>
      <c r="G10" s="166">
        <f>SUM(G11:G14)</f>
        <v>0</v>
      </c>
      <c r="H10" s="162">
        <f aca="true" t="shared" si="0" ref="H10:H40">SUM(F10:G10)</f>
        <v>0</v>
      </c>
      <c r="I10" s="68">
        <f>SUM(I11:I14)</f>
        <v>0</v>
      </c>
      <c r="J10" s="687"/>
      <c r="K10" s="260"/>
      <c r="L10" s="67"/>
    </row>
    <row r="11" spans="1:12" ht="13.5">
      <c r="A11" s="64"/>
      <c r="B11" s="65"/>
      <c r="C11" s="144" t="s">
        <v>7</v>
      </c>
      <c r="D11" s="3"/>
      <c r="E11" s="248"/>
      <c r="F11" s="166"/>
      <c r="G11" s="166"/>
      <c r="H11" s="162">
        <f t="shared" si="0"/>
        <v>0</v>
      </c>
      <c r="I11" s="68"/>
      <c r="J11" s="687"/>
      <c r="K11" s="260"/>
      <c r="L11" s="67"/>
    </row>
    <row r="12" spans="1:12" ht="13.5" hidden="1">
      <c r="A12" s="64"/>
      <c r="B12" s="65"/>
      <c r="C12" s="144"/>
      <c r="D12" s="446"/>
      <c r="E12" s="6"/>
      <c r="F12" s="166"/>
      <c r="G12" s="166"/>
      <c r="H12" s="162">
        <f t="shared" si="0"/>
        <v>0</v>
      </c>
      <c r="I12" s="68"/>
      <c r="J12" s="687" t="e">
        <f>I12/H12</f>
        <v>#DIV/0!</v>
      </c>
      <c r="K12" s="260"/>
      <c r="L12" s="67"/>
    </row>
    <row r="13" spans="1:12" ht="13.5" hidden="1">
      <c r="A13" s="64"/>
      <c r="B13" s="65"/>
      <c r="C13" s="144"/>
      <c r="D13" s="446"/>
      <c r="E13" s="6"/>
      <c r="F13" s="166"/>
      <c r="G13" s="166"/>
      <c r="H13" s="162">
        <f t="shared" si="0"/>
        <v>0</v>
      </c>
      <c r="I13" s="68"/>
      <c r="J13" s="687" t="e">
        <f>I13/H13</f>
        <v>#DIV/0!</v>
      </c>
      <c r="K13" s="260"/>
      <c r="L13" s="67"/>
    </row>
    <row r="14" spans="1:12" ht="13.5" hidden="1">
      <c r="A14" s="64"/>
      <c r="B14" s="65"/>
      <c r="C14" s="144"/>
      <c r="D14" s="446"/>
      <c r="E14" s="6"/>
      <c r="F14" s="166"/>
      <c r="G14" s="166"/>
      <c r="H14" s="162">
        <f t="shared" si="0"/>
        <v>0</v>
      </c>
      <c r="I14" s="68"/>
      <c r="J14" s="687" t="e">
        <f>I14/H14</f>
        <v>#DIV/0!</v>
      </c>
      <c r="K14" s="260"/>
      <c r="L14" s="67"/>
    </row>
    <row r="15" spans="1:12" ht="12.75">
      <c r="A15" s="64"/>
      <c r="B15" s="65">
        <v>2</v>
      </c>
      <c r="C15" s="2" t="s">
        <v>695</v>
      </c>
      <c r="D15" s="3">
        <f>SUM(D16:D20)</f>
        <v>17090</v>
      </c>
      <c r="E15" s="6">
        <f>SUM(E16:E20)</f>
        <v>37424</v>
      </c>
      <c r="F15" s="6">
        <f>SUM(F16:F20)</f>
        <v>0</v>
      </c>
      <c r="G15" s="166">
        <f>SUM(G16:G20)</f>
        <v>0</v>
      </c>
      <c r="H15" s="162">
        <f t="shared" si="0"/>
        <v>0</v>
      </c>
      <c r="I15" s="68">
        <f>SUM(I16:I20)</f>
        <v>0</v>
      </c>
      <c r="J15" s="687" t="e">
        <f aca="true" t="shared" si="1" ref="J15:J20">I15/H15</f>
        <v>#DIV/0!</v>
      </c>
      <c r="K15" s="248">
        <f>SUM(K16:K20)</f>
        <v>0</v>
      </c>
      <c r="L15" s="6">
        <f>SUM(L16:L20)</f>
        <v>0</v>
      </c>
    </row>
    <row r="16" spans="1:12" ht="13.5">
      <c r="A16" s="64"/>
      <c r="B16" s="65"/>
      <c r="C16" s="144" t="s">
        <v>582</v>
      </c>
      <c r="D16" s="3"/>
      <c r="E16" s="6">
        <v>23000</v>
      </c>
      <c r="F16" s="166"/>
      <c r="G16" s="166"/>
      <c r="H16" s="162">
        <f t="shared" si="0"/>
        <v>0</v>
      </c>
      <c r="I16" s="68"/>
      <c r="J16" s="687"/>
      <c r="K16" s="260"/>
      <c r="L16" s="67"/>
    </row>
    <row r="17" spans="1:12" ht="13.5">
      <c r="A17" s="64"/>
      <c r="B17" s="65"/>
      <c r="C17" s="144" t="s">
        <v>176</v>
      </c>
      <c r="D17" s="3">
        <v>3150</v>
      </c>
      <c r="E17" s="6">
        <v>4724</v>
      </c>
      <c r="F17" s="166"/>
      <c r="G17" s="166"/>
      <c r="H17" s="162">
        <f t="shared" si="0"/>
        <v>0</v>
      </c>
      <c r="I17" s="68"/>
      <c r="J17" s="687" t="e">
        <f t="shared" si="1"/>
        <v>#DIV/0!</v>
      </c>
      <c r="K17" s="260"/>
      <c r="L17" s="67"/>
    </row>
    <row r="18" spans="1:12" ht="13.5" hidden="1">
      <c r="A18" s="64"/>
      <c r="B18" s="65"/>
      <c r="C18" s="144"/>
      <c r="D18" s="446"/>
      <c r="E18" s="6"/>
      <c r="F18" s="166"/>
      <c r="G18" s="166"/>
      <c r="H18" s="162">
        <f t="shared" si="0"/>
        <v>0</v>
      </c>
      <c r="I18" s="68"/>
      <c r="J18" s="687" t="e">
        <f t="shared" si="1"/>
        <v>#DIV/0!</v>
      </c>
      <c r="K18" s="260"/>
      <c r="L18" s="67"/>
    </row>
    <row r="19" spans="1:12" ht="13.5">
      <c r="A19" s="64"/>
      <c r="B19" s="65"/>
      <c r="C19" s="144" t="s">
        <v>177</v>
      </c>
      <c r="D19" s="3">
        <v>13800</v>
      </c>
      <c r="E19" s="6">
        <v>9450</v>
      </c>
      <c r="F19" s="166"/>
      <c r="G19" s="166"/>
      <c r="H19" s="162">
        <f t="shared" si="0"/>
        <v>0</v>
      </c>
      <c r="I19" s="68"/>
      <c r="J19" s="687" t="e">
        <f t="shared" si="1"/>
        <v>#DIV/0!</v>
      </c>
      <c r="K19" s="260"/>
      <c r="L19" s="67"/>
    </row>
    <row r="20" spans="1:12" ht="13.5">
      <c r="A20" s="64"/>
      <c r="B20" s="65"/>
      <c r="C20" s="144" t="s">
        <v>178</v>
      </c>
      <c r="D20" s="3">
        <v>140</v>
      </c>
      <c r="E20" s="6">
        <v>250</v>
      </c>
      <c r="F20" s="209"/>
      <c r="G20" s="166"/>
      <c r="H20" s="162">
        <f t="shared" si="0"/>
        <v>0</v>
      </c>
      <c r="I20" s="68"/>
      <c r="J20" s="687" t="e">
        <f t="shared" si="1"/>
        <v>#DIV/0!</v>
      </c>
      <c r="K20" s="260"/>
      <c r="L20" s="67"/>
    </row>
    <row r="21" spans="1:12" ht="12.75">
      <c r="A21" s="64"/>
      <c r="B21" s="65">
        <v>3</v>
      </c>
      <c r="C21" s="2" t="s">
        <v>653</v>
      </c>
      <c r="D21" s="3">
        <f>SUM(D22:D27)</f>
        <v>4590</v>
      </c>
      <c r="E21" s="6">
        <f>SUM(E22:E28)</f>
        <v>3894</v>
      </c>
      <c r="F21" s="6">
        <f>SUM(F22:F28)</f>
        <v>0</v>
      </c>
      <c r="G21" s="166">
        <f>SUM(G22:G28)</f>
        <v>0</v>
      </c>
      <c r="H21" s="162">
        <f t="shared" si="0"/>
        <v>0</v>
      </c>
      <c r="I21" s="68">
        <f>SUM(I22:I28)</f>
        <v>0</v>
      </c>
      <c r="J21" s="687" t="e">
        <f>I21/H21</f>
        <v>#DIV/0!</v>
      </c>
      <c r="K21" s="248">
        <f>SUM(K22:K28)</f>
        <v>0</v>
      </c>
      <c r="L21" s="6">
        <f>SUM(L22:L28)</f>
        <v>0</v>
      </c>
    </row>
    <row r="22" spans="1:12" ht="13.5" hidden="1">
      <c r="A22" s="64"/>
      <c r="B22" s="65"/>
      <c r="C22" s="144" t="s">
        <v>582</v>
      </c>
      <c r="D22" s="3"/>
      <c r="E22" s="6"/>
      <c r="F22" s="166"/>
      <c r="G22" s="166"/>
      <c r="H22" s="162">
        <f t="shared" si="0"/>
        <v>0</v>
      </c>
      <c r="I22" s="68"/>
      <c r="J22" s="687"/>
      <c r="K22" s="260"/>
      <c r="L22" s="67"/>
    </row>
    <row r="23" spans="1:12" ht="13.5">
      <c r="A23" s="64"/>
      <c r="B23" s="65"/>
      <c r="C23" s="144" t="s">
        <v>178</v>
      </c>
      <c r="D23" s="3">
        <v>40</v>
      </c>
      <c r="E23" s="6">
        <v>68</v>
      </c>
      <c r="F23" s="166"/>
      <c r="G23" s="166"/>
      <c r="H23" s="162">
        <f t="shared" si="0"/>
        <v>0</v>
      </c>
      <c r="I23" s="68"/>
      <c r="J23" s="687" t="e">
        <f>I23/H23</f>
        <v>#DIV/0!</v>
      </c>
      <c r="K23" s="260"/>
      <c r="L23" s="67"/>
    </row>
    <row r="24" spans="1:12" ht="13.5" hidden="1">
      <c r="A24" s="64"/>
      <c r="B24" s="65"/>
      <c r="C24" s="144"/>
      <c r="D24" s="3"/>
      <c r="E24" s="6"/>
      <c r="F24" s="166"/>
      <c r="G24" s="166"/>
      <c r="H24" s="162">
        <f t="shared" si="0"/>
        <v>0</v>
      </c>
      <c r="I24" s="68"/>
      <c r="J24" s="687"/>
      <c r="K24" s="260"/>
      <c r="L24" s="67"/>
    </row>
    <row r="25" spans="1:12" ht="13.5" hidden="1">
      <c r="A25" s="64"/>
      <c r="B25" s="65"/>
      <c r="C25" s="144" t="s">
        <v>582</v>
      </c>
      <c r="D25" s="3"/>
      <c r="E25" s="6"/>
      <c r="F25" s="166"/>
      <c r="G25" s="166"/>
      <c r="H25" s="162">
        <f t="shared" si="0"/>
        <v>0</v>
      </c>
      <c r="I25" s="68"/>
      <c r="J25" s="687"/>
      <c r="K25" s="260"/>
      <c r="L25" s="67"/>
    </row>
    <row r="26" spans="1:12" ht="13.5">
      <c r="A26" s="64"/>
      <c r="B26" s="65"/>
      <c r="C26" s="144" t="s">
        <v>176</v>
      </c>
      <c r="D26" s="3">
        <v>850</v>
      </c>
      <c r="E26" s="6">
        <v>1276</v>
      </c>
      <c r="F26" s="166"/>
      <c r="G26" s="166"/>
      <c r="H26" s="162">
        <f t="shared" si="0"/>
        <v>0</v>
      </c>
      <c r="I26" s="68"/>
      <c r="J26" s="687" t="e">
        <f>I26/H26</f>
        <v>#DIV/0!</v>
      </c>
      <c r="K26" s="260"/>
      <c r="L26" s="67"/>
    </row>
    <row r="27" spans="1:12" ht="13.5">
      <c r="A27" s="64"/>
      <c r="B27" s="65"/>
      <c r="C27" s="144" t="s">
        <v>177</v>
      </c>
      <c r="D27" s="3">
        <v>3700</v>
      </c>
      <c r="E27" s="6">
        <v>2550</v>
      </c>
      <c r="F27" s="166"/>
      <c r="G27" s="166"/>
      <c r="H27" s="162">
        <f t="shared" si="0"/>
        <v>0</v>
      </c>
      <c r="I27" s="68"/>
      <c r="J27" s="687" t="e">
        <f>I27/H27</f>
        <v>#DIV/0!</v>
      </c>
      <c r="K27" s="260"/>
      <c r="L27" s="67"/>
    </row>
    <row r="28" spans="1:12" ht="13.5" hidden="1">
      <c r="A28" s="64"/>
      <c r="B28" s="65"/>
      <c r="C28" s="144"/>
      <c r="D28" s="3"/>
      <c r="E28" s="6"/>
      <c r="F28" s="166"/>
      <c r="G28" s="166"/>
      <c r="H28" s="162">
        <f t="shared" si="0"/>
        <v>0</v>
      </c>
      <c r="I28" s="68"/>
      <c r="J28" s="687"/>
      <c r="K28" s="260"/>
      <c r="L28" s="67"/>
    </row>
    <row r="29" spans="1:12" ht="12.75">
      <c r="A29" s="64"/>
      <c r="B29" s="65">
        <v>4</v>
      </c>
      <c r="C29" s="2" t="s">
        <v>655</v>
      </c>
      <c r="D29" s="427"/>
      <c r="E29" s="6">
        <f>SUM(E30:E30)</f>
        <v>0</v>
      </c>
      <c r="F29" s="166"/>
      <c r="G29" s="166"/>
      <c r="H29" s="162">
        <f t="shared" si="0"/>
        <v>0</v>
      </c>
      <c r="I29" s="68">
        <f>SUM(I30)</f>
        <v>0</v>
      </c>
      <c r="J29" s="687"/>
      <c r="K29" s="260"/>
      <c r="L29" s="67"/>
    </row>
    <row r="30" spans="1:12" ht="13.5" hidden="1">
      <c r="A30" s="64"/>
      <c r="B30" s="65"/>
      <c r="C30" s="144"/>
      <c r="D30" s="446"/>
      <c r="E30" s="6"/>
      <c r="F30" s="166"/>
      <c r="G30" s="166">
        <v>0</v>
      </c>
      <c r="H30" s="162">
        <f t="shared" si="0"/>
        <v>0</v>
      </c>
      <c r="I30" s="68"/>
      <c r="J30" s="687"/>
      <c r="K30" s="260"/>
      <c r="L30" s="67"/>
    </row>
    <row r="31" spans="1:12" ht="12.75">
      <c r="A31" s="64"/>
      <c r="B31" s="65">
        <v>5</v>
      </c>
      <c r="C31" s="2" t="s">
        <v>346</v>
      </c>
      <c r="D31" s="3">
        <f>D32</f>
        <v>18110</v>
      </c>
      <c r="E31" s="248">
        <f>E32</f>
        <v>0</v>
      </c>
      <c r="F31" s="248">
        <f>F32</f>
        <v>0</v>
      </c>
      <c r="G31" s="166">
        <f>G32</f>
        <v>0</v>
      </c>
      <c r="H31" s="162">
        <f t="shared" si="0"/>
        <v>0</v>
      </c>
      <c r="I31" s="68">
        <f>I32</f>
        <v>0</v>
      </c>
      <c r="J31" s="687" t="e">
        <f>I31/H31</f>
        <v>#DIV/0!</v>
      </c>
      <c r="K31" s="248">
        <f>K32</f>
        <v>0</v>
      </c>
      <c r="L31" s="248">
        <f>L32</f>
        <v>0</v>
      </c>
    </row>
    <row r="32" spans="1:12" ht="13.5" hidden="1">
      <c r="A32" s="64"/>
      <c r="B32" s="65"/>
      <c r="C32" s="144" t="s">
        <v>582</v>
      </c>
      <c r="D32" s="3">
        <v>18110</v>
      </c>
      <c r="E32" s="6"/>
      <c r="F32" s="166"/>
      <c r="G32" s="166"/>
      <c r="H32" s="162">
        <f t="shared" si="0"/>
        <v>0</v>
      </c>
      <c r="I32" s="68"/>
      <c r="J32" s="687" t="e">
        <f>I32/H32</f>
        <v>#DIV/0!</v>
      </c>
      <c r="K32" s="260"/>
      <c r="L32" s="67"/>
    </row>
    <row r="33" spans="1:12" ht="13.5" hidden="1">
      <c r="A33" s="64"/>
      <c r="B33" s="65"/>
      <c r="C33" s="144"/>
      <c r="D33" s="446"/>
      <c r="E33" s="6"/>
      <c r="F33" s="166"/>
      <c r="G33" s="166"/>
      <c r="H33" s="162">
        <f t="shared" si="0"/>
        <v>0</v>
      </c>
      <c r="I33" s="68"/>
      <c r="J33" s="687" t="e">
        <f>I33/H33</f>
        <v>#DIV/0!</v>
      </c>
      <c r="K33" s="260"/>
      <c r="L33" s="67"/>
    </row>
    <row r="34" spans="1:12" ht="13.5" hidden="1">
      <c r="A34" s="64"/>
      <c r="B34" s="65"/>
      <c r="C34" s="144"/>
      <c r="D34" s="446"/>
      <c r="E34" s="6"/>
      <c r="F34" s="166"/>
      <c r="G34" s="166"/>
      <c r="H34" s="162">
        <f t="shared" si="0"/>
        <v>0</v>
      </c>
      <c r="I34" s="68"/>
      <c r="J34" s="687" t="e">
        <f>I34/H34</f>
        <v>#DIV/0!</v>
      </c>
      <c r="K34" s="260"/>
      <c r="L34" s="67"/>
    </row>
    <row r="35" spans="1:12" ht="12.75">
      <c r="A35" s="64"/>
      <c r="B35" s="65">
        <v>5</v>
      </c>
      <c r="C35" s="2" t="s">
        <v>683</v>
      </c>
      <c r="D35" s="427"/>
      <c r="E35" s="6"/>
      <c r="F35" s="166"/>
      <c r="G35" s="166">
        <f>G37+G36</f>
        <v>0</v>
      </c>
      <c r="H35" s="162">
        <f t="shared" si="0"/>
        <v>0</v>
      </c>
      <c r="I35" s="68"/>
      <c r="J35" s="687"/>
      <c r="K35" s="260"/>
      <c r="L35" s="67"/>
    </row>
    <row r="36" spans="1:12" ht="12.75" hidden="1">
      <c r="A36" s="64"/>
      <c r="B36" s="65"/>
      <c r="C36" s="247" t="s">
        <v>428</v>
      </c>
      <c r="D36" s="427"/>
      <c r="E36" s="6"/>
      <c r="F36" s="209"/>
      <c r="G36" s="166"/>
      <c r="H36" s="162">
        <f t="shared" si="0"/>
        <v>0</v>
      </c>
      <c r="I36" s="68"/>
      <c r="J36" s="687"/>
      <c r="K36" s="67"/>
      <c r="L36" s="258"/>
    </row>
    <row r="37" spans="1:12" ht="13.5" hidden="1">
      <c r="A37" s="64"/>
      <c r="B37" s="65"/>
      <c r="C37" s="144" t="s">
        <v>176</v>
      </c>
      <c r="D37" s="427"/>
      <c r="E37" s="6"/>
      <c r="F37" s="209"/>
      <c r="G37" s="166"/>
      <c r="H37" s="162">
        <f t="shared" si="0"/>
        <v>0</v>
      </c>
      <c r="I37" s="68"/>
      <c r="J37" s="687"/>
      <c r="K37" s="67"/>
      <c r="L37" s="258"/>
    </row>
    <row r="38" spans="1:12" ht="12.75">
      <c r="A38" s="64"/>
      <c r="B38" s="65"/>
      <c r="C38" s="5" t="s">
        <v>658</v>
      </c>
      <c r="D38" s="457">
        <f>D10+D15+D21+D29+D35</f>
        <v>21680</v>
      </c>
      <c r="E38" s="6">
        <f>E10+E15+E21+E29+E31+E35</f>
        <v>41318</v>
      </c>
      <c r="F38" s="6">
        <f>F10+F15+F21+F29+F31+F35</f>
        <v>0</v>
      </c>
      <c r="G38" s="166">
        <f>G10+G15+G21+G29+G35+G31</f>
        <v>0</v>
      </c>
      <c r="H38" s="162">
        <f t="shared" si="0"/>
        <v>0</v>
      </c>
      <c r="I38" s="68">
        <f>I10+I15+I21+I29+I31+I35</f>
        <v>0</v>
      </c>
      <c r="J38" s="687" t="e">
        <f>I38/H38</f>
        <v>#DIV/0!</v>
      </c>
      <c r="K38" s="248">
        <f>K10+K15+K21+K29+K31+K35</f>
        <v>0</v>
      </c>
      <c r="L38" s="6">
        <f>L10+L15+L21+L29+L31+L35</f>
        <v>0</v>
      </c>
    </row>
    <row r="39" spans="1:12" s="98" customFormat="1" ht="13.5" thickBot="1">
      <c r="A39" s="69"/>
      <c r="B39" s="70">
        <v>6</v>
      </c>
      <c r="C39" s="19" t="s">
        <v>660</v>
      </c>
      <c r="D39" s="428"/>
      <c r="E39" s="71"/>
      <c r="F39" s="210"/>
      <c r="G39" s="210"/>
      <c r="H39" s="211">
        <f t="shared" si="0"/>
        <v>0</v>
      </c>
      <c r="I39" s="127"/>
      <c r="J39" s="688"/>
      <c r="K39" s="677"/>
      <c r="L39" s="128"/>
    </row>
    <row r="40" spans="1:12" s="95" customFormat="1" ht="15.75" thickBot="1">
      <c r="A40" s="72"/>
      <c r="B40" s="73"/>
      <c r="C40" s="9" t="s">
        <v>119</v>
      </c>
      <c r="D40" s="444"/>
      <c r="E40" s="10">
        <f>SUM(E38:E39)</f>
        <v>41318</v>
      </c>
      <c r="F40" s="212">
        <f>SUM(F38:F39)</f>
        <v>0</v>
      </c>
      <c r="G40" s="212">
        <f>SUM(G38:G39)</f>
        <v>0</v>
      </c>
      <c r="H40" s="213">
        <f t="shared" si="0"/>
        <v>0</v>
      </c>
      <c r="I40" s="157">
        <f>SUM(I38:I39)</f>
        <v>0</v>
      </c>
      <c r="J40" s="214" t="e">
        <f>I40/H40</f>
        <v>#DIV/0!</v>
      </c>
      <c r="K40" s="105">
        <f>SUM(K38:K39)</f>
        <v>0</v>
      </c>
      <c r="L40" s="10">
        <f>SUM(L38:L39)</f>
        <v>0</v>
      </c>
    </row>
    <row r="41" spans="1:12" s="95" customFormat="1" ht="15">
      <c r="A41" s="75">
        <v>3</v>
      </c>
      <c r="B41" s="76"/>
      <c r="C41" s="77" t="s">
        <v>154</v>
      </c>
      <c r="D41" s="429"/>
      <c r="E41" s="86"/>
      <c r="F41" s="215"/>
      <c r="G41" s="215"/>
      <c r="H41" s="216"/>
      <c r="I41" s="129"/>
      <c r="J41" s="689"/>
      <c r="K41" s="678"/>
      <c r="L41" s="132"/>
    </row>
    <row r="42" spans="1:12" s="95" customFormat="1" ht="15">
      <c r="A42" s="64"/>
      <c r="B42" s="65">
        <v>1</v>
      </c>
      <c r="C42" s="131" t="s">
        <v>706</v>
      </c>
      <c r="D42" s="432"/>
      <c r="E42" s="6"/>
      <c r="F42" s="217"/>
      <c r="G42" s="217"/>
      <c r="H42" s="218">
        <f aca="true" t="shared" si="2" ref="H42:H50">SUM(F42:G42)</f>
        <v>0</v>
      </c>
      <c r="I42" s="78"/>
      <c r="J42" s="687"/>
      <c r="K42" s="679"/>
      <c r="L42" s="134"/>
    </row>
    <row r="43" spans="1:12" s="95" customFormat="1" ht="15">
      <c r="A43" s="64"/>
      <c r="B43" s="65">
        <v>3</v>
      </c>
      <c r="C43" s="2" t="s">
        <v>681</v>
      </c>
      <c r="D43" s="3">
        <f>SUM(D44:D49)</f>
        <v>600</v>
      </c>
      <c r="E43" s="248">
        <f>SUM(E44:E49)</f>
        <v>2160</v>
      </c>
      <c r="F43" s="217">
        <f>SUM(F44:F49)</f>
        <v>0</v>
      </c>
      <c r="G43" s="217">
        <f>SUM(G44:G49)</f>
        <v>0</v>
      </c>
      <c r="H43" s="218">
        <f t="shared" si="2"/>
        <v>0</v>
      </c>
      <c r="I43" s="78">
        <f>SUM(I44:I49)</f>
        <v>0</v>
      </c>
      <c r="J43" s="687" t="e">
        <f>I43/H43</f>
        <v>#DIV/0!</v>
      </c>
      <c r="K43" s="248">
        <f>SUM(K44:K49)</f>
        <v>0</v>
      </c>
      <c r="L43" s="248">
        <f>SUM(L44:L49)</f>
        <v>0</v>
      </c>
    </row>
    <row r="44" spans="1:12" s="95" customFormat="1" ht="15" hidden="1">
      <c r="A44" s="64"/>
      <c r="B44" s="65"/>
      <c r="C44" s="2" t="s">
        <v>179</v>
      </c>
      <c r="D44" s="427"/>
      <c r="E44" s="6"/>
      <c r="F44" s="218"/>
      <c r="G44" s="219"/>
      <c r="H44" s="218">
        <f t="shared" si="2"/>
        <v>0</v>
      </c>
      <c r="I44" s="79"/>
      <c r="J44" s="687" t="e">
        <f>I44/H44</f>
        <v>#DIV/0!</v>
      </c>
      <c r="K44" s="679"/>
      <c r="L44" s="134"/>
    </row>
    <row r="45" spans="1:12" s="95" customFormat="1" ht="15.75" thickBot="1">
      <c r="A45" s="64"/>
      <c r="B45" s="65"/>
      <c r="C45" s="2" t="s">
        <v>927</v>
      </c>
      <c r="D45" s="427">
        <v>600</v>
      </c>
      <c r="E45" s="6">
        <v>2160</v>
      </c>
      <c r="F45" s="217"/>
      <c r="G45" s="219"/>
      <c r="H45" s="218">
        <f t="shared" si="2"/>
        <v>0</v>
      </c>
      <c r="I45" s="79"/>
      <c r="J45" s="687" t="e">
        <f>I45/H45</f>
        <v>#DIV/0!</v>
      </c>
      <c r="K45" s="696"/>
      <c r="L45" s="134"/>
    </row>
    <row r="46" spans="1:12" s="95" customFormat="1" ht="15.75" hidden="1" thickBot="1">
      <c r="A46" s="64"/>
      <c r="B46" s="65"/>
      <c r="C46" s="2"/>
      <c r="D46" s="427"/>
      <c r="E46" s="6"/>
      <c r="F46" s="217"/>
      <c r="G46" s="219"/>
      <c r="H46" s="220">
        <f t="shared" si="2"/>
        <v>0</v>
      </c>
      <c r="I46" s="79"/>
      <c r="J46" s="687"/>
      <c r="K46" s="679"/>
      <c r="L46" s="134"/>
    </row>
    <row r="47" spans="1:12" s="95" customFormat="1" ht="15.75" hidden="1" thickBot="1">
      <c r="A47" s="64"/>
      <c r="B47" s="65"/>
      <c r="C47" s="2"/>
      <c r="D47" s="427"/>
      <c r="E47" s="6"/>
      <c r="F47" s="217"/>
      <c r="G47" s="217"/>
      <c r="H47" s="218">
        <f t="shared" si="2"/>
        <v>0</v>
      </c>
      <c r="I47" s="78"/>
      <c r="J47" s="687" t="e">
        <f>I47/H47</f>
        <v>#DIV/0!</v>
      </c>
      <c r="K47" s="679"/>
      <c r="L47" s="134"/>
    </row>
    <row r="48" spans="1:12" s="95" customFormat="1" ht="15.75" hidden="1" thickBot="1">
      <c r="A48" s="64"/>
      <c r="B48" s="65"/>
      <c r="C48" s="2"/>
      <c r="D48" s="427"/>
      <c r="E48" s="6"/>
      <c r="F48" s="217"/>
      <c r="G48" s="217"/>
      <c r="H48" s="218">
        <f t="shared" si="2"/>
        <v>0</v>
      </c>
      <c r="I48" s="85"/>
      <c r="J48" s="690"/>
      <c r="K48" s="679"/>
      <c r="L48" s="134"/>
    </row>
    <row r="49" spans="1:12" s="95" customFormat="1" ht="15.75" hidden="1" thickBot="1">
      <c r="A49" s="80"/>
      <c r="B49" s="81"/>
      <c r="C49" s="82"/>
      <c r="D49" s="445"/>
      <c r="E49" s="83"/>
      <c r="F49" s="221"/>
      <c r="G49" s="221"/>
      <c r="H49" s="222">
        <f t="shared" si="2"/>
        <v>0</v>
      </c>
      <c r="I49" s="85"/>
      <c r="J49" s="690"/>
      <c r="K49" s="680"/>
      <c r="L49" s="135"/>
    </row>
    <row r="50" spans="1:12" s="95" customFormat="1" ht="15.75" thickBot="1">
      <c r="A50" s="72"/>
      <c r="B50" s="73"/>
      <c r="C50" s="9" t="s">
        <v>154</v>
      </c>
      <c r="D50" s="458">
        <f>D43</f>
        <v>600</v>
      </c>
      <c r="E50" s="10">
        <f>E42+E43</f>
        <v>2160</v>
      </c>
      <c r="F50" s="156">
        <f>F42+F43</f>
        <v>0</v>
      </c>
      <c r="G50" s="156">
        <f>G42+G43</f>
        <v>0</v>
      </c>
      <c r="H50" s="163">
        <f t="shared" si="2"/>
        <v>0</v>
      </c>
      <c r="I50" s="74">
        <f>I42+I43</f>
        <v>0</v>
      </c>
      <c r="J50" s="214" t="e">
        <f>I50/H50</f>
        <v>#DIV/0!</v>
      </c>
      <c r="K50" s="105">
        <f>K42+K43</f>
        <v>0</v>
      </c>
      <c r="L50" s="10">
        <f>L42+L43</f>
        <v>0</v>
      </c>
    </row>
    <row r="51" spans="1:12" s="95" customFormat="1" ht="15">
      <c r="A51" s="75">
        <v>4</v>
      </c>
      <c r="B51" s="76"/>
      <c r="C51" s="77" t="s">
        <v>714</v>
      </c>
      <c r="D51" s="429"/>
      <c r="E51" s="86"/>
      <c r="F51" s="215"/>
      <c r="G51" s="215"/>
      <c r="H51" s="216"/>
      <c r="I51" s="129"/>
      <c r="J51" s="689"/>
      <c r="K51" s="684"/>
      <c r="L51" s="130"/>
    </row>
    <row r="52" spans="1:12" s="95" customFormat="1" ht="15">
      <c r="A52" s="64"/>
      <c r="B52" s="65">
        <v>1</v>
      </c>
      <c r="C52" s="2" t="s">
        <v>716</v>
      </c>
      <c r="D52" s="427"/>
      <c r="E52" s="6"/>
      <c r="F52" s="223"/>
      <c r="G52" s="223"/>
      <c r="H52" s="224">
        <f aca="true" t="shared" si="3" ref="H52:H57">SUM(F52:G52)</f>
        <v>0</v>
      </c>
      <c r="I52" s="133"/>
      <c r="J52" s="687"/>
      <c r="K52" s="679"/>
      <c r="L52" s="134"/>
    </row>
    <row r="53" spans="1:12" s="95" customFormat="1" ht="15">
      <c r="A53" s="64"/>
      <c r="B53" s="65">
        <v>2</v>
      </c>
      <c r="C53" s="2" t="s">
        <v>122</v>
      </c>
      <c r="D53" s="427"/>
      <c r="E53" s="6"/>
      <c r="F53" s="223"/>
      <c r="G53" s="223"/>
      <c r="H53" s="224">
        <f t="shared" si="3"/>
        <v>0</v>
      </c>
      <c r="I53" s="133"/>
      <c r="J53" s="687"/>
      <c r="K53" s="679"/>
      <c r="L53" s="134"/>
    </row>
    <row r="54" spans="1:12" s="95" customFormat="1" ht="15">
      <c r="A54" s="64"/>
      <c r="B54" s="65"/>
      <c r="C54" s="87" t="s">
        <v>180</v>
      </c>
      <c r="D54" s="430"/>
      <c r="E54" s="88">
        <f>E52+E53</f>
        <v>0</v>
      </c>
      <c r="F54" s="225">
        <f>F52+F53</f>
        <v>0</v>
      </c>
      <c r="G54" s="225">
        <f>G52+G53</f>
        <v>0</v>
      </c>
      <c r="H54" s="226">
        <f t="shared" si="3"/>
        <v>0</v>
      </c>
      <c r="I54" s="227">
        <f>I52+I53</f>
        <v>0</v>
      </c>
      <c r="J54" s="687"/>
      <c r="K54" s="679"/>
      <c r="L54" s="134"/>
    </row>
    <row r="55" spans="1:12" s="95" customFormat="1" ht="15">
      <c r="A55" s="64"/>
      <c r="B55" s="65">
        <v>3</v>
      </c>
      <c r="C55" s="2" t="s">
        <v>730</v>
      </c>
      <c r="D55" s="427"/>
      <c r="E55" s="6"/>
      <c r="F55" s="223"/>
      <c r="G55" s="223"/>
      <c r="H55" s="224">
        <f t="shared" si="3"/>
        <v>0</v>
      </c>
      <c r="I55" s="133"/>
      <c r="J55" s="687"/>
      <c r="K55" s="679"/>
      <c r="L55" s="134"/>
    </row>
    <row r="56" spans="1:12" s="95" customFormat="1" ht="15.75" thickBot="1">
      <c r="A56" s="69"/>
      <c r="B56" s="70"/>
      <c r="C56" s="89" t="s">
        <v>735</v>
      </c>
      <c r="D56" s="431"/>
      <c r="E56" s="90">
        <f>E55</f>
        <v>0</v>
      </c>
      <c r="F56" s="228">
        <f>F55</f>
        <v>0</v>
      </c>
      <c r="G56" s="228">
        <f>G55</f>
        <v>0</v>
      </c>
      <c r="H56" s="199">
        <f t="shared" si="3"/>
        <v>0</v>
      </c>
      <c r="I56" s="229">
        <f>I55</f>
        <v>0</v>
      </c>
      <c r="J56" s="691"/>
      <c r="K56" s="685"/>
      <c r="L56" s="605"/>
    </row>
    <row r="57" spans="1:12" s="95" customFormat="1" ht="15">
      <c r="A57" s="91"/>
      <c r="B57" s="92"/>
      <c r="C57" s="93" t="s">
        <v>182</v>
      </c>
      <c r="D57" s="454"/>
      <c r="E57" s="94">
        <f>E54+E56</f>
        <v>0</v>
      </c>
      <c r="F57" s="230">
        <f>F54+F56</f>
        <v>0</v>
      </c>
      <c r="G57" s="230">
        <f>G54+G56</f>
        <v>0</v>
      </c>
      <c r="H57" s="231">
        <f t="shared" si="3"/>
        <v>0</v>
      </c>
      <c r="I57" s="232">
        <f>I54+I56</f>
        <v>0</v>
      </c>
      <c r="J57" s="689"/>
      <c r="K57" s="678"/>
      <c r="L57" s="132"/>
    </row>
    <row r="58" spans="1:12" s="95" customFormat="1" ht="3" customHeight="1">
      <c r="A58" s="141"/>
      <c r="B58" s="142"/>
      <c r="C58" s="87"/>
      <c r="D58" s="430"/>
      <c r="E58" s="88"/>
      <c r="F58" s="223"/>
      <c r="G58" s="223"/>
      <c r="H58" s="224"/>
      <c r="I58" s="133"/>
      <c r="J58" s="687"/>
      <c r="K58" s="679"/>
      <c r="L58" s="134"/>
    </row>
    <row r="59" spans="1:12" s="95" customFormat="1" ht="15.75">
      <c r="A59" s="141"/>
      <c r="B59" s="142"/>
      <c r="C59" s="143" t="s">
        <v>156</v>
      </c>
      <c r="D59" s="425"/>
      <c r="E59" s="88"/>
      <c r="F59" s="223"/>
      <c r="G59" s="223"/>
      <c r="H59" s="224"/>
      <c r="I59" s="133"/>
      <c r="J59" s="687"/>
      <c r="K59" s="679"/>
      <c r="L59" s="134"/>
    </row>
    <row r="60" spans="1:12" s="95" customFormat="1" ht="15.75" hidden="1">
      <c r="A60" s="233"/>
      <c r="B60" s="234"/>
      <c r="C60" s="205"/>
      <c r="D60" s="715"/>
      <c r="E60" s="716"/>
      <c r="F60" s="223"/>
      <c r="G60" s="223"/>
      <c r="H60" s="224"/>
      <c r="I60" s="133"/>
      <c r="J60" s="687"/>
      <c r="K60" s="679"/>
      <c r="L60" s="134"/>
    </row>
    <row r="61" spans="1:12" s="95" customFormat="1" ht="15" hidden="1">
      <c r="A61" s="233"/>
      <c r="B61" s="234"/>
      <c r="C61" s="247"/>
      <c r="D61" s="455"/>
      <c r="E61" s="86"/>
      <c r="F61" s="217"/>
      <c r="G61" s="217">
        <f>G36</f>
        <v>0</v>
      </c>
      <c r="H61" s="218">
        <f aca="true" t="shared" si="4" ref="H61:H68">SUM(F61:G61)</f>
        <v>0</v>
      </c>
      <c r="I61" s="78"/>
      <c r="J61" s="687"/>
      <c r="K61" s="679"/>
      <c r="L61" s="134"/>
    </row>
    <row r="62" spans="1:12" s="95" customFormat="1" ht="15" hidden="1">
      <c r="A62" s="141"/>
      <c r="B62" s="142"/>
      <c r="C62" s="144"/>
      <c r="D62" s="446"/>
      <c r="E62" s="6"/>
      <c r="F62" s="217">
        <f>F28</f>
        <v>0</v>
      </c>
      <c r="G62" s="217">
        <f>G28</f>
        <v>0</v>
      </c>
      <c r="H62" s="218">
        <f t="shared" si="4"/>
        <v>0</v>
      </c>
      <c r="I62" s="78"/>
      <c r="J62" s="687"/>
      <c r="K62" s="679"/>
      <c r="L62" s="134"/>
    </row>
    <row r="63" spans="1:12" s="95" customFormat="1" ht="15">
      <c r="A63" s="141"/>
      <c r="B63" s="142"/>
      <c r="C63" s="144" t="s">
        <v>927</v>
      </c>
      <c r="D63" s="3">
        <f>D18+D45</f>
        <v>600</v>
      </c>
      <c r="E63" s="248">
        <f>E18+E45</f>
        <v>2160</v>
      </c>
      <c r="F63" s="248">
        <f>F45</f>
        <v>0</v>
      </c>
      <c r="G63" s="217">
        <f>G45</f>
        <v>0</v>
      </c>
      <c r="H63" s="218">
        <f t="shared" si="4"/>
        <v>0</v>
      </c>
      <c r="I63" s="78">
        <f>I45</f>
        <v>0</v>
      </c>
      <c r="J63" s="687" t="e">
        <f aca="true" t="shared" si="5" ref="J63:J68">I63/H63</f>
        <v>#DIV/0!</v>
      </c>
      <c r="K63" s="248">
        <f>K18+K45</f>
        <v>0</v>
      </c>
      <c r="L63" s="248">
        <f>L18+L45</f>
        <v>0</v>
      </c>
    </row>
    <row r="64" spans="1:12" s="95" customFormat="1" ht="15">
      <c r="A64" s="141"/>
      <c r="B64" s="142"/>
      <c r="C64" s="144" t="s">
        <v>582</v>
      </c>
      <c r="D64" s="3">
        <f>D28+D32</f>
        <v>18110</v>
      </c>
      <c r="E64" s="248">
        <f>E32+E16+E22</f>
        <v>23000</v>
      </c>
      <c r="F64" s="217">
        <f>F32+F25+F16</f>
        <v>0</v>
      </c>
      <c r="G64" s="217">
        <f>G32+G22+G16+G25</f>
        <v>0</v>
      </c>
      <c r="H64" s="218">
        <f t="shared" si="4"/>
        <v>0</v>
      </c>
      <c r="I64" s="78">
        <f>I16+I32+I28</f>
        <v>0</v>
      </c>
      <c r="J64" s="687" t="e">
        <f t="shared" si="5"/>
        <v>#DIV/0!</v>
      </c>
      <c r="K64" s="248">
        <f>K28+K32</f>
        <v>0</v>
      </c>
      <c r="L64" s="248">
        <f>L28+L32</f>
        <v>0</v>
      </c>
    </row>
    <row r="65" spans="1:12" s="95" customFormat="1" ht="15">
      <c r="A65" s="141"/>
      <c r="B65" s="142"/>
      <c r="C65" s="144" t="s">
        <v>178</v>
      </c>
      <c r="D65" s="3">
        <f>D20+D23</f>
        <v>180</v>
      </c>
      <c r="E65" s="248">
        <f>E20+E23</f>
        <v>318</v>
      </c>
      <c r="F65" s="6">
        <f>F20+F23</f>
        <v>0</v>
      </c>
      <c r="G65" s="248">
        <f>G20+G23</f>
        <v>0</v>
      </c>
      <c r="H65" s="218">
        <f t="shared" si="4"/>
        <v>0</v>
      </c>
      <c r="I65" s="78">
        <f>I20+I23</f>
        <v>0</v>
      </c>
      <c r="J65" s="687" t="e">
        <f t="shared" si="5"/>
        <v>#DIV/0!</v>
      </c>
      <c r="K65" s="248">
        <f>K20+K23</f>
        <v>0</v>
      </c>
      <c r="L65" s="248">
        <f>L20+L23</f>
        <v>0</v>
      </c>
    </row>
    <row r="66" spans="1:13" s="95" customFormat="1" ht="15">
      <c r="A66" s="141"/>
      <c r="B66" s="142"/>
      <c r="C66" s="144" t="s">
        <v>176</v>
      </c>
      <c r="D66" s="3">
        <f>D12+D17+D26</f>
        <v>4000</v>
      </c>
      <c r="E66" s="248">
        <f>E12+E17+E26</f>
        <v>6000</v>
      </c>
      <c r="F66" s="217">
        <f>F11+F17+F26+F44</f>
        <v>0</v>
      </c>
      <c r="G66" s="217">
        <f>G11+G17+G26+G44+G37</f>
        <v>0</v>
      </c>
      <c r="H66" s="218">
        <f t="shared" si="4"/>
        <v>0</v>
      </c>
      <c r="I66" s="78">
        <f>I11+I17+I26</f>
        <v>0</v>
      </c>
      <c r="J66" s="687" t="e">
        <f t="shared" si="5"/>
        <v>#DIV/0!</v>
      </c>
      <c r="K66" s="248">
        <f>K12+K17+K26</f>
        <v>0</v>
      </c>
      <c r="L66" s="248">
        <f>L12+L17+L26</f>
        <v>0</v>
      </c>
      <c r="M66" s="145"/>
    </row>
    <row r="67" spans="1:15" s="95" customFormat="1" ht="15.75" thickBot="1">
      <c r="A67" s="141"/>
      <c r="B67" s="142"/>
      <c r="C67" s="144" t="s">
        <v>177</v>
      </c>
      <c r="D67" s="8">
        <f>D13+D19+D27+D33</f>
        <v>17500</v>
      </c>
      <c r="E67" s="248">
        <f>E13+E19+E27+E33</f>
        <v>12000</v>
      </c>
      <c r="F67" s="6">
        <f>F13+F19+F27+F33</f>
        <v>0</v>
      </c>
      <c r="G67" s="217">
        <f>G13+G19+G27+G33</f>
        <v>0</v>
      </c>
      <c r="H67" s="218">
        <f t="shared" si="4"/>
        <v>0</v>
      </c>
      <c r="I67" s="78">
        <f>I19+I27</f>
        <v>0</v>
      </c>
      <c r="J67" s="687" t="e">
        <f t="shared" si="5"/>
        <v>#DIV/0!</v>
      </c>
      <c r="K67" s="248">
        <f>K13+K19+K27+K33</f>
        <v>0</v>
      </c>
      <c r="L67" s="248">
        <f>L13+L19+L27+L33</f>
        <v>0</v>
      </c>
      <c r="O67" s="145"/>
    </row>
    <row r="68" spans="1:12" s="95" customFormat="1" ht="16.5" thickBot="1">
      <c r="A68" s="97"/>
      <c r="B68" s="146"/>
      <c r="C68" s="31" t="s">
        <v>51</v>
      </c>
      <c r="D68" s="447"/>
      <c r="E68" s="147">
        <f>SUM(E61:E67)</f>
        <v>43478</v>
      </c>
      <c r="F68" s="208">
        <f>SUM(F61:F67)</f>
        <v>0</v>
      </c>
      <c r="G68" s="208">
        <f>SUM(G61:G67)</f>
        <v>0</v>
      </c>
      <c r="H68" s="207">
        <f t="shared" si="4"/>
        <v>0</v>
      </c>
      <c r="I68" s="148">
        <f>SUM(I61:I67)</f>
        <v>0</v>
      </c>
      <c r="J68" s="214" t="e">
        <f t="shared" si="5"/>
        <v>#DIV/0!</v>
      </c>
      <c r="K68" s="255">
        <f>SUM(K61:K67)</f>
        <v>0</v>
      </c>
      <c r="L68" s="147">
        <f>SUM(L61:L67)</f>
        <v>0</v>
      </c>
    </row>
    <row r="69" spans="1:12" s="95" customFormat="1" ht="3.75" customHeight="1" thickBot="1">
      <c r="A69" s="137"/>
      <c r="B69" s="138"/>
      <c r="C69" s="139"/>
      <c r="D69" s="139"/>
      <c r="E69" s="140"/>
      <c r="F69" s="235"/>
      <c r="G69" s="235"/>
      <c r="H69" s="236"/>
      <c r="I69" s="136"/>
      <c r="J69" s="690"/>
      <c r="K69" s="678"/>
      <c r="L69" s="132"/>
    </row>
    <row r="70" spans="1:12" s="124" customFormat="1" ht="16.5" thickBot="1">
      <c r="A70" s="149"/>
      <c r="B70" s="150"/>
      <c r="C70" s="150" t="s">
        <v>183</v>
      </c>
      <c r="D70" s="150"/>
      <c r="E70" s="151"/>
      <c r="F70" s="237"/>
      <c r="G70" s="237"/>
      <c r="H70" s="238"/>
      <c r="I70" s="149"/>
      <c r="J70" s="692"/>
      <c r="K70" s="686"/>
      <c r="L70" s="606"/>
    </row>
    <row r="71" spans="1:12" ht="16.5" thickBot="1">
      <c r="A71" s="152"/>
      <c r="B71" s="153"/>
      <c r="C71" s="154" t="s">
        <v>431</v>
      </c>
      <c r="D71" s="448">
        <f>SUM(D72:D74)</f>
        <v>500</v>
      </c>
      <c r="E71" s="155">
        <f>SUM(E72:E74)</f>
        <v>450</v>
      </c>
      <c r="F71" s="156">
        <f>SUM(F72:F74)</f>
        <v>0</v>
      </c>
      <c r="G71" s="156">
        <f>SUM(G72:G74)</f>
        <v>0</v>
      </c>
      <c r="H71" s="163">
        <f aca="true" t="shared" si="6" ref="H71:H94">SUM(F71:G71)</f>
        <v>0</v>
      </c>
      <c r="I71" s="157">
        <f>SUM(I72:I74)</f>
        <v>0</v>
      </c>
      <c r="J71" s="214" t="e">
        <f>I71/H71</f>
        <v>#DIV/0!</v>
      </c>
      <c r="K71" s="164">
        <f>SUM(K72:K74)</f>
        <v>0</v>
      </c>
      <c r="L71" s="155">
        <f>SUM(L72:L74)</f>
        <v>0</v>
      </c>
    </row>
    <row r="72" spans="1:12" ht="15.75">
      <c r="A72" s="158"/>
      <c r="B72" s="159">
        <v>1</v>
      </c>
      <c r="C72" s="197" t="s">
        <v>58</v>
      </c>
      <c r="D72" s="450"/>
      <c r="E72" s="99"/>
      <c r="F72" s="160"/>
      <c r="G72" s="160"/>
      <c r="H72" s="165">
        <f t="shared" si="6"/>
        <v>0</v>
      </c>
      <c r="I72" s="100"/>
      <c r="J72" s="689"/>
      <c r="K72" s="263"/>
      <c r="L72" s="261"/>
    </row>
    <row r="73" spans="1:12" ht="15.75">
      <c r="A73" s="158"/>
      <c r="B73" s="159">
        <v>2</v>
      </c>
      <c r="C73" s="102" t="s">
        <v>29</v>
      </c>
      <c r="D73" s="449"/>
      <c r="E73" s="99"/>
      <c r="F73" s="166"/>
      <c r="G73" s="166"/>
      <c r="H73" s="162">
        <f t="shared" si="6"/>
        <v>0</v>
      </c>
      <c r="I73" s="68"/>
      <c r="J73" s="687"/>
      <c r="K73" s="260"/>
      <c r="L73" s="67"/>
    </row>
    <row r="74" spans="1:12" ht="16.5" thickBot="1">
      <c r="A74" s="158"/>
      <c r="B74" s="159">
        <v>3</v>
      </c>
      <c r="C74" s="102" t="s">
        <v>60</v>
      </c>
      <c r="D74" s="449">
        <v>500</v>
      </c>
      <c r="E74" s="99">
        <v>450</v>
      </c>
      <c r="F74" s="104"/>
      <c r="G74" s="104"/>
      <c r="H74" s="103">
        <f t="shared" si="6"/>
        <v>0</v>
      </c>
      <c r="I74" s="57"/>
      <c r="J74" s="688" t="e">
        <f>I74/H74</f>
        <v>#DIV/0!</v>
      </c>
      <c r="K74" s="244"/>
      <c r="L74" s="201"/>
    </row>
    <row r="75" spans="1:12" ht="16.5" thickBot="1">
      <c r="A75" s="152"/>
      <c r="B75" s="153"/>
      <c r="C75" s="154" t="s">
        <v>451</v>
      </c>
      <c r="D75" s="448">
        <f>SUM(D76:D78)</f>
        <v>0</v>
      </c>
      <c r="E75" s="155">
        <f>SUM(E76:E78)</f>
        <v>5000</v>
      </c>
      <c r="F75" s="156">
        <f>SUM(F76:F78)</f>
        <v>0</v>
      </c>
      <c r="G75" s="156">
        <f>SUM(G76:G78)</f>
        <v>0</v>
      </c>
      <c r="H75" s="163">
        <f t="shared" si="6"/>
        <v>0</v>
      </c>
      <c r="I75" s="157">
        <f>SUM(I76:I78)</f>
        <v>0</v>
      </c>
      <c r="J75" s="214" t="e">
        <f>I75/H75</f>
        <v>#DIV/0!</v>
      </c>
      <c r="K75" s="117"/>
      <c r="L75" s="118"/>
    </row>
    <row r="76" spans="1:12" ht="15.75">
      <c r="A76" s="158"/>
      <c r="B76" s="159">
        <v>1</v>
      </c>
      <c r="C76" s="197" t="s">
        <v>58</v>
      </c>
      <c r="D76" s="450"/>
      <c r="E76" s="99"/>
      <c r="F76" s="160"/>
      <c r="G76" s="160"/>
      <c r="H76" s="165">
        <f t="shared" si="6"/>
        <v>0</v>
      </c>
      <c r="I76" s="100"/>
      <c r="J76" s="689"/>
      <c r="K76" s="263"/>
      <c r="L76" s="261"/>
    </row>
    <row r="77" spans="1:12" ht="15.75">
      <c r="A77" s="158"/>
      <c r="B77" s="159">
        <v>2</v>
      </c>
      <c r="C77" s="102" t="s">
        <v>29</v>
      </c>
      <c r="D77" s="449"/>
      <c r="E77" s="99"/>
      <c r="F77" s="166"/>
      <c r="G77" s="166">
        <v>0</v>
      </c>
      <c r="H77" s="162">
        <f t="shared" si="6"/>
        <v>0</v>
      </c>
      <c r="I77" s="68"/>
      <c r="J77" s="687"/>
      <c r="K77" s="260"/>
      <c r="L77" s="67"/>
    </row>
    <row r="78" spans="1:12" ht="16.5" thickBot="1">
      <c r="A78" s="158"/>
      <c r="B78" s="159">
        <v>3</v>
      </c>
      <c r="C78" s="102" t="s">
        <v>60</v>
      </c>
      <c r="D78" s="449"/>
      <c r="E78" s="99">
        <v>5000</v>
      </c>
      <c r="F78" s="104"/>
      <c r="G78" s="104"/>
      <c r="H78" s="103">
        <f t="shared" si="6"/>
        <v>0</v>
      </c>
      <c r="I78" s="57"/>
      <c r="J78" s="688" t="e">
        <f>I78/H78</f>
        <v>#DIV/0!</v>
      </c>
      <c r="K78" s="459"/>
      <c r="L78" s="56"/>
    </row>
    <row r="79" spans="1:12" ht="16.5" thickBot="1">
      <c r="A79" s="152"/>
      <c r="B79" s="153"/>
      <c r="C79" s="154" t="s">
        <v>184</v>
      </c>
      <c r="D79" s="448">
        <f>SUM(D80:D82)</f>
        <v>500</v>
      </c>
      <c r="E79" s="155">
        <f>SUM(E80:E82)</f>
        <v>1000</v>
      </c>
      <c r="F79" s="156">
        <f>SUM(F80:F82)</f>
        <v>0</v>
      </c>
      <c r="G79" s="156">
        <f>SUM(G80:G82)</f>
        <v>0</v>
      </c>
      <c r="H79" s="163">
        <f t="shared" si="6"/>
        <v>0</v>
      </c>
      <c r="I79" s="157">
        <f>SUM(I80:I82)</f>
        <v>0</v>
      </c>
      <c r="J79" s="214" t="e">
        <f>I79/H79</f>
        <v>#DIV/0!</v>
      </c>
      <c r="K79" s="164">
        <f>SUM(K80:K82)</f>
        <v>0</v>
      </c>
      <c r="L79" s="155">
        <f>SUM(L80:L82)</f>
        <v>0</v>
      </c>
    </row>
    <row r="80" spans="1:12" ht="15.75">
      <c r="A80" s="158"/>
      <c r="B80" s="159">
        <v>1</v>
      </c>
      <c r="C80" s="197" t="s">
        <v>58</v>
      </c>
      <c r="D80" s="450"/>
      <c r="E80" s="99"/>
      <c r="F80" s="160"/>
      <c r="G80" s="160"/>
      <c r="H80" s="165">
        <f t="shared" si="6"/>
        <v>0</v>
      </c>
      <c r="I80" s="100"/>
      <c r="J80" s="689"/>
      <c r="K80" s="263"/>
      <c r="L80" s="261"/>
    </row>
    <row r="81" spans="1:12" ht="15.75">
      <c r="A81" s="158"/>
      <c r="B81" s="159">
        <v>2</v>
      </c>
      <c r="C81" s="102" t="s">
        <v>29</v>
      </c>
      <c r="D81" s="449"/>
      <c r="E81" s="99"/>
      <c r="F81" s="166"/>
      <c r="G81" s="166"/>
      <c r="H81" s="162">
        <f t="shared" si="6"/>
        <v>0</v>
      </c>
      <c r="I81" s="68"/>
      <c r="J81" s="687"/>
      <c r="K81" s="260"/>
      <c r="L81" s="67"/>
    </row>
    <row r="82" spans="1:12" ht="16.5" thickBot="1">
      <c r="A82" s="186"/>
      <c r="B82" s="187">
        <v>3</v>
      </c>
      <c r="C82" s="188" t="s">
        <v>60</v>
      </c>
      <c r="D82" s="452">
        <v>500</v>
      </c>
      <c r="E82" s="189">
        <v>1000</v>
      </c>
      <c r="F82" s="177"/>
      <c r="G82" s="177"/>
      <c r="H82" s="178">
        <f t="shared" si="6"/>
        <v>0</v>
      </c>
      <c r="I82" s="57"/>
      <c r="J82" s="688" t="e">
        <f>I82/H82</f>
        <v>#DIV/0!</v>
      </c>
      <c r="K82" s="681"/>
      <c r="L82" s="201"/>
    </row>
    <row r="83" spans="1:12" ht="15" customHeight="1" thickBot="1">
      <c r="A83" s="182"/>
      <c r="B83" s="183"/>
      <c r="C83" s="184" t="s">
        <v>185</v>
      </c>
      <c r="D83" s="451">
        <f>SUM(D84:D86)</f>
        <v>38000</v>
      </c>
      <c r="E83" s="185">
        <f>SUM(E84:E86)</f>
        <v>32000</v>
      </c>
      <c r="F83" s="239">
        <f>SUM(F84:F86)</f>
        <v>0</v>
      </c>
      <c r="G83" s="239">
        <f>SUM(G84:G86)</f>
        <v>0</v>
      </c>
      <c r="H83" s="191">
        <f t="shared" si="6"/>
        <v>0</v>
      </c>
      <c r="I83" s="157">
        <f>SUM(I84:I86)</f>
        <v>0</v>
      </c>
      <c r="J83" s="214" t="e">
        <f>I83/H83</f>
        <v>#DIV/0!</v>
      </c>
      <c r="K83" s="192">
        <f>SUM(K84:K86)</f>
        <v>0</v>
      </c>
      <c r="L83" s="185">
        <f>SUM(L84:L86)</f>
        <v>0</v>
      </c>
    </row>
    <row r="84" spans="1:12" ht="15" customHeight="1">
      <c r="A84" s="158"/>
      <c r="B84" s="159">
        <v>1</v>
      </c>
      <c r="C84" s="197" t="s">
        <v>58</v>
      </c>
      <c r="D84" s="450"/>
      <c r="E84" s="99"/>
      <c r="F84" s="160"/>
      <c r="G84" s="160"/>
      <c r="H84" s="165">
        <f t="shared" si="6"/>
        <v>0</v>
      </c>
      <c r="I84" s="100"/>
      <c r="J84" s="689"/>
      <c r="K84" s="263"/>
      <c r="L84" s="261"/>
    </row>
    <row r="85" spans="1:12" ht="15" customHeight="1">
      <c r="A85" s="158"/>
      <c r="B85" s="159">
        <v>2</v>
      </c>
      <c r="C85" s="102" t="s">
        <v>29</v>
      </c>
      <c r="D85" s="449"/>
      <c r="E85" s="99"/>
      <c r="F85" s="166"/>
      <c r="G85" s="166"/>
      <c r="H85" s="162">
        <f t="shared" si="6"/>
        <v>0</v>
      </c>
      <c r="I85" s="68"/>
      <c r="J85" s="687"/>
      <c r="K85" s="260"/>
      <c r="L85" s="67"/>
    </row>
    <row r="86" spans="1:12" ht="15" customHeight="1" thickBot="1">
      <c r="A86" s="186"/>
      <c r="B86" s="187">
        <v>3</v>
      </c>
      <c r="C86" s="188" t="s">
        <v>60</v>
      </c>
      <c r="D86" s="452">
        <v>38000</v>
      </c>
      <c r="E86" s="189">
        <v>32000</v>
      </c>
      <c r="F86" s="177"/>
      <c r="G86" s="177">
        <v>0</v>
      </c>
      <c r="H86" s="178">
        <f t="shared" si="6"/>
        <v>0</v>
      </c>
      <c r="I86" s="244"/>
      <c r="J86" s="691" t="e">
        <f>I86/H86</f>
        <v>#DIV/0!</v>
      </c>
      <c r="K86" s="681"/>
      <c r="L86" s="201"/>
    </row>
    <row r="87" spans="1:12" ht="15" customHeight="1" thickBot="1">
      <c r="A87" s="152"/>
      <c r="B87" s="153"/>
      <c r="C87" s="154" t="s">
        <v>187</v>
      </c>
      <c r="D87" s="448">
        <f>SUM(D88:D90)</f>
        <v>1200</v>
      </c>
      <c r="E87" s="155">
        <f>SUM(E88:E90)</f>
        <v>800</v>
      </c>
      <c r="F87" s="156">
        <f>SUM(F88:F90)</f>
        <v>0</v>
      </c>
      <c r="G87" s="156">
        <f>SUM(G88:G90)</f>
        <v>0</v>
      </c>
      <c r="H87" s="163">
        <f t="shared" si="6"/>
        <v>0</v>
      </c>
      <c r="I87" s="157">
        <f>SUM(I88:I90)</f>
        <v>0</v>
      </c>
      <c r="J87" s="214" t="e">
        <f>I87/H87</f>
        <v>#DIV/0!</v>
      </c>
      <c r="K87" s="164">
        <f>SUM(K88:K90)</f>
        <v>0</v>
      </c>
      <c r="L87" s="155">
        <f>SUM(L88:L90)</f>
        <v>0</v>
      </c>
    </row>
    <row r="88" spans="1:12" ht="15" customHeight="1">
      <c r="A88" s="158"/>
      <c r="B88" s="159">
        <v>1</v>
      </c>
      <c r="C88" s="197" t="s">
        <v>58</v>
      </c>
      <c r="D88" s="450"/>
      <c r="E88" s="99"/>
      <c r="F88" s="160"/>
      <c r="G88" s="160"/>
      <c r="H88" s="165">
        <f t="shared" si="6"/>
        <v>0</v>
      </c>
      <c r="I88" s="100"/>
      <c r="J88" s="689"/>
      <c r="K88" s="263"/>
      <c r="L88" s="261"/>
    </row>
    <row r="89" spans="1:12" ht="15" customHeight="1">
      <c r="A89" s="158"/>
      <c r="B89" s="159">
        <v>2</v>
      </c>
      <c r="C89" s="102" t="s">
        <v>29</v>
      </c>
      <c r="D89" s="449"/>
      <c r="E89" s="99"/>
      <c r="F89" s="166"/>
      <c r="G89" s="166"/>
      <c r="H89" s="162">
        <f t="shared" si="6"/>
        <v>0</v>
      </c>
      <c r="I89" s="68"/>
      <c r="J89" s="687"/>
      <c r="K89" s="260"/>
      <c r="L89" s="67"/>
    </row>
    <row r="90" spans="1:12" ht="15" customHeight="1" thickBot="1">
      <c r="A90" s="158"/>
      <c r="B90" s="159">
        <v>3</v>
      </c>
      <c r="C90" s="102" t="s">
        <v>60</v>
      </c>
      <c r="D90" s="449">
        <v>1200</v>
      </c>
      <c r="E90" s="99">
        <v>800</v>
      </c>
      <c r="F90" s="104"/>
      <c r="G90" s="104">
        <v>0</v>
      </c>
      <c r="H90" s="103">
        <f t="shared" si="6"/>
        <v>0</v>
      </c>
      <c r="I90" s="57"/>
      <c r="J90" s="688" t="e">
        <f>I90/H90</f>
        <v>#DIV/0!</v>
      </c>
      <c r="K90" s="459"/>
      <c r="L90" s="56"/>
    </row>
    <row r="91" spans="1:12" ht="15" customHeight="1" thickBot="1">
      <c r="A91" s="152"/>
      <c r="B91" s="153"/>
      <c r="C91" s="154" t="s">
        <v>188</v>
      </c>
      <c r="D91" s="448">
        <f>SUM(D92:D94)</f>
        <v>3000</v>
      </c>
      <c r="E91" s="155">
        <f>SUM(E92:E94)</f>
        <v>2000</v>
      </c>
      <c r="F91" s="156">
        <f>SUM(F92:F94)</f>
        <v>0</v>
      </c>
      <c r="G91" s="156">
        <f>SUM(G92:G94)</f>
        <v>0</v>
      </c>
      <c r="H91" s="163">
        <f t="shared" si="6"/>
        <v>0</v>
      </c>
      <c r="I91" s="157">
        <f>SUM(I92:I94)</f>
        <v>0</v>
      </c>
      <c r="J91" s="214" t="e">
        <f>I91/H91</f>
        <v>#DIV/0!</v>
      </c>
      <c r="K91" s="164">
        <f>SUM(K92:K94)</f>
        <v>0</v>
      </c>
      <c r="L91" s="155">
        <f>SUM(L92:L94)</f>
        <v>0</v>
      </c>
    </row>
    <row r="92" spans="1:12" ht="15" customHeight="1">
      <c r="A92" s="158"/>
      <c r="B92" s="159">
        <v>1</v>
      </c>
      <c r="C92" s="197" t="s">
        <v>58</v>
      </c>
      <c r="D92" s="450"/>
      <c r="E92" s="99">
        <v>1118</v>
      </c>
      <c r="F92" s="160"/>
      <c r="G92" s="160"/>
      <c r="H92" s="165">
        <f t="shared" si="6"/>
        <v>0</v>
      </c>
      <c r="I92" s="100"/>
      <c r="J92" s="689"/>
      <c r="K92" s="263"/>
      <c r="L92" s="261"/>
    </row>
    <row r="93" spans="1:12" ht="15" customHeight="1">
      <c r="A93" s="158"/>
      <c r="B93" s="159">
        <v>2</v>
      </c>
      <c r="C93" s="102" t="s">
        <v>29</v>
      </c>
      <c r="D93" s="449">
        <v>640</v>
      </c>
      <c r="E93" s="99">
        <v>580</v>
      </c>
      <c r="F93" s="166"/>
      <c r="G93" s="166"/>
      <c r="H93" s="162">
        <f t="shared" si="6"/>
        <v>0</v>
      </c>
      <c r="I93" s="68"/>
      <c r="J93" s="687"/>
      <c r="K93" s="260"/>
      <c r="L93" s="67"/>
    </row>
    <row r="94" spans="1:12" ht="15" customHeight="1" thickBot="1">
      <c r="A94" s="158"/>
      <c r="B94" s="159">
        <v>3</v>
      </c>
      <c r="C94" s="102" t="s">
        <v>60</v>
      </c>
      <c r="D94" s="449">
        <v>2360</v>
      </c>
      <c r="E94" s="99">
        <v>302</v>
      </c>
      <c r="F94" s="104"/>
      <c r="G94" s="104"/>
      <c r="H94" s="103">
        <f t="shared" si="6"/>
        <v>0</v>
      </c>
      <c r="I94" s="57"/>
      <c r="J94" s="688" t="e">
        <f>I94/H94</f>
        <v>#DIV/0!</v>
      </c>
      <c r="K94" s="459"/>
      <c r="L94" s="56"/>
    </row>
    <row r="95" spans="1:12" ht="15" customHeight="1" thickBot="1">
      <c r="A95" s="152"/>
      <c r="B95" s="153"/>
      <c r="C95" s="154" t="s">
        <v>176</v>
      </c>
      <c r="D95" s="448">
        <f>SUM(D96:D98)</f>
        <v>10635</v>
      </c>
      <c r="E95" s="155">
        <f>SUM(E96:E98)</f>
        <v>19000</v>
      </c>
      <c r="F95" s="156">
        <f>SUM(F96:F99)</f>
        <v>0</v>
      </c>
      <c r="G95" s="156">
        <f>SUM(G96:G99)</f>
        <v>0</v>
      </c>
      <c r="H95" s="163">
        <f aca="true" t="shared" si="7" ref="H95:H123">SUM(F95:G95)</f>
        <v>0</v>
      </c>
      <c r="I95" s="157">
        <f>SUM(I96:I99)</f>
        <v>0</v>
      </c>
      <c r="J95" s="214" t="e">
        <f aca="true" t="shared" si="8" ref="J95:J104">I95/H95</f>
        <v>#DIV/0!</v>
      </c>
      <c r="K95" s="164">
        <f>SUM(K96:K98)</f>
        <v>0</v>
      </c>
      <c r="L95" s="155">
        <f>SUM(L96:L98)</f>
        <v>0</v>
      </c>
    </row>
    <row r="96" spans="1:12" ht="15" customHeight="1">
      <c r="A96" s="158"/>
      <c r="B96" s="159">
        <v>1</v>
      </c>
      <c r="C96" s="197" t="s">
        <v>58</v>
      </c>
      <c r="D96" s="450">
        <v>500</v>
      </c>
      <c r="E96" s="99">
        <v>1300</v>
      </c>
      <c r="F96" s="160"/>
      <c r="G96" s="160"/>
      <c r="H96" s="165">
        <f t="shared" si="7"/>
        <v>0</v>
      </c>
      <c r="I96" s="100"/>
      <c r="J96" s="689" t="e">
        <f t="shared" si="8"/>
        <v>#DIV/0!</v>
      </c>
      <c r="K96" s="263"/>
      <c r="L96" s="261"/>
    </row>
    <row r="97" spans="1:12" ht="15" customHeight="1">
      <c r="A97" s="158"/>
      <c r="B97" s="159">
        <v>2</v>
      </c>
      <c r="C97" s="102" t="s">
        <v>29</v>
      </c>
      <c r="D97" s="449">
        <v>135</v>
      </c>
      <c r="E97" s="99">
        <v>200</v>
      </c>
      <c r="F97" s="166"/>
      <c r="G97" s="166"/>
      <c r="H97" s="162">
        <f t="shared" si="7"/>
        <v>0</v>
      </c>
      <c r="I97" s="68"/>
      <c r="J97" s="687" t="e">
        <f t="shared" si="8"/>
        <v>#DIV/0!</v>
      </c>
      <c r="K97" s="260"/>
      <c r="L97" s="67"/>
    </row>
    <row r="98" spans="1:12" ht="15" customHeight="1">
      <c r="A98" s="158"/>
      <c r="B98" s="159">
        <v>3</v>
      </c>
      <c r="C98" s="102" t="s">
        <v>60</v>
      </c>
      <c r="D98" s="449">
        <v>10000</v>
      </c>
      <c r="E98" s="99">
        <v>17500</v>
      </c>
      <c r="F98" s="166"/>
      <c r="G98" s="162"/>
      <c r="H98" s="162">
        <f t="shared" si="7"/>
        <v>0</v>
      </c>
      <c r="I98" s="68"/>
      <c r="J98" s="687" t="e">
        <f t="shared" si="8"/>
        <v>#DIV/0!</v>
      </c>
      <c r="K98" s="260"/>
      <c r="L98" s="67"/>
    </row>
    <row r="99" spans="1:12" ht="15" customHeight="1" thickBot="1">
      <c r="A99" s="168"/>
      <c r="B99" s="169">
        <v>4</v>
      </c>
      <c r="C99" s="102" t="s">
        <v>679</v>
      </c>
      <c r="D99" s="435"/>
      <c r="E99" s="170"/>
      <c r="F99" s="171"/>
      <c r="G99" s="171"/>
      <c r="H99" s="162">
        <f t="shared" si="7"/>
        <v>0</v>
      </c>
      <c r="I99" s="172"/>
      <c r="J99" s="690"/>
      <c r="K99" s="672"/>
      <c r="L99" s="256"/>
    </row>
    <row r="100" spans="1:12" ht="15" customHeight="1" thickBot="1">
      <c r="A100" s="152"/>
      <c r="B100" s="153"/>
      <c r="C100" s="154" t="s">
        <v>189</v>
      </c>
      <c r="D100" s="448">
        <f>SUM(D101:D103)</f>
        <v>8340</v>
      </c>
      <c r="E100" s="155">
        <f>SUM(E101:E103)</f>
        <v>12000</v>
      </c>
      <c r="F100" s="156">
        <f>SUM(F101:F103)</f>
        <v>0</v>
      </c>
      <c r="G100" s="156">
        <f>SUM(G101:G103)</f>
        <v>0</v>
      </c>
      <c r="H100" s="163">
        <f t="shared" si="7"/>
        <v>0</v>
      </c>
      <c r="I100" s="157">
        <f>SUM(I101:I103)</f>
        <v>0</v>
      </c>
      <c r="J100" s="214" t="e">
        <f t="shared" si="8"/>
        <v>#DIV/0!</v>
      </c>
      <c r="K100" s="164">
        <f>SUM(K101:K103)</f>
        <v>0</v>
      </c>
      <c r="L100" s="155">
        <f>SUM(L101:L103)</f>
        <v>0</v>
      </c>
    </row>
    <row r="101" spans="1:12" ht="15" customHeight="1">
      <c r="A101" s="158"/>
      <c r="B101" s="159">
        <v>1</v>
      </c>
      <c r="C101" s="197" t="s">
        <v>58</v>
      </c>
      <c r="D101" s="450">
        <v>2655</v>
      </c>
      <c r="E101" s="99">
        <v>4911</v>
      </c>
      <c r="F101" s="160"/>
      <c r="G101" s="160"/>
      <c r="H101" s="165">
        <f t="shared" si="7"/>
        <v>0</v>
      </c>
      <c r="I101" s="100"/>
      <c r="J101" s="689" t="e">
        <f t="shared" si="8"/>
        <v>#DIV/0!</v>
      </c>
      <c r="K101" s="263"/>
      <c r="L101" s="261"/>
    </row>
    <row r="102" spans="1:12" ht="15" customHeight="1">
      <c r="A102" s="158"/>
      <c r="B102" s="159">
        <v>2</v>
      </c>
      <c r="C102" s="102" t="s">
        <v>29</v>
      </c>
      <c r="D102" s="449">
        <v>585</v>
      </c>
      <c r="E102" s="99">
        <v>787</v>
      </c>
      <c r="F102" s="166"/>
      <c r="G102" s="166"/>
      <c r="H102" s="162">
        <f t="shared" si="7"/>
        <v>0</v>
      </c>
      <c r="I102" s="68"/>
      <c r="J102" s="687" t="e">
        <f t="shared" si="8"/>
        <v>#DIV/0!</v>
      </c>
      <c r="K102" s="260"/>
      <c r="L102" s="67"/>
    </row>
    <row r="103" spans="1:12" ht="15" customHeight="1" thickBot="1">
      <c r="A103" s="158"/>
      <c r="B103" s="159">
        <v>3</v>
      </c>
      <c r="C103" s="102" t="s">
        <v>60</v>
      </c>
      <c r="D103" s="449">
        <v>5100</v>
      </c>
      <c r="E103" s="99">
        <v>6302</v>
      </c>
      <c r="F103" s="104"/>
      <c r="G103" s="104"/>
      <c r="H103" s="103">
        <f t="shared" si="7"/>
        <v>0</v>
      </c>
      <c r="I103" s="57"/>
      <c r="J103" s="688" t="e">
        <f t="shared" si="8"/>
        <v>#DIV/0!</v>
      </c>
      <c r="K103" s="459"/>
      <c r="L103" s="56"/>
    </row>
    <row r="104" spans="1:12" ht="15" customHeight="1" thickBot="1">
      <c r="A104" s="152"/>
      <c r="B104" s="153"/>
      <c r="C104" s="154" t="s">
        <v>89</v>
      </c>
      <c r="D104" s="448">
        <f>SUM(D105:D107)</f>
        <v>1000</v>
      </c>
      <c r="E104" s="155">
        <f>SUM(E105:E107)</f>
        <v>25000</v>
      </c>
      <c r="F104" s="155">
        <f>SUM(F105:F107)</f>
        <v>0</v>
      </c>
      <c r="G104" s="156">
        <f>SUM(G105:G107)</f>
        <v>0</v>
      </c>
      <c r="H104" s="163">
        <f t="shared" si="7"/>
        <v>0</v>
      </c>
      <c r="I104" s="157">
        <f>SUM(I105:I107)</f>
        <v>0</v>
      </c>
      <c r="J104" s="214" t="e">
        <f t="shared" si="8"/>
        <v>#DIV/0!</v>
      </c>
      <c r="K104" s="164">
        <f>SUM(K105:K107)</f>
        <v>0</v>
      </c>
      <c r="L104" s="155">
        <f>SUM(L105:L107)</f>
        <v>0</v>
      </c>
    </row>
    <row r="105" spans="1:12" ht="15" customHeight="1">
      <c r="A105" s="158"/>
      <c r="B105" s="159">
        <v>1</v>
      </c>
      <c r="C105" s="197" t="s">
        <v>58</v>
      </c>
      <c r="D105" s="450"/>
      <c r="E105" s="99"/>
      <c r="F105" s="160"/>
      <c r="G105" s="160"/>
      <c r="H105" s="165">
        <f t="shared" si="7"/>
        <v>0</v>
      </c>
      <c r="I105" s="100"/>
      <c r="J105" s="689"/>
      <c r="K105" s="263"/>
      <c r="L105" s="261"/>
    </row>
    <row r="106" spans="1:12" ht="15" customHeight="1">
      <c r="A106" s="158"/>
      <c r="B106" s="159">
        <v>2</v>
      </c>
      <c r="C106" s="102" t="s">
        <v>29</v>
      </c>
      <c r="D106" s="449"/>
      <c r="E106" s="99"/>
      <c r="F106" s="166"/>
      <c r="G106" s="166"/>
      <c r="H106" s="162">
        <f t="shared" si="7"/>
        <v>0</v>
      </c>
      <c r="I106" s="68"/>
      <c r="J106" s="687"/>
      <c r="K106" s="260"/>
      <c r="L106" s="67"/>
    </row>
    <row r="107" spans="1:12" ht="15" customHeight="1" thickBot="1">
      <c r="A107" s="158"/>
      <c r="B107" s="159">
        <v>3</v>
      </c>
      <c r="C107" s="102" t="s">
        <v>60</v>
      </c>
      <c r="D107" s="449">
        <v>1000</v>
      </c>
      <c r="E107" s="99">
        <v>25000</v>
      </c>
      <c r="F107" s="104"/>
      <c r="G107" s="104"/>
      <c r="H107" s="103">
        <f t="shared" si="7"/>
        <v>0</v>
      </c>
      <c r="I107" s="57"/>
      <c r="J107" s="688" t="e">
        <f>I107/H107</f>
        <v>#DIV/0!</v>
      </c>
      <c r="K107" s="459"/>
      <c r="L107" s="56"/>
    </row>
    <row r="108" spans="1:12" ht="15" customHeight="1" thickBot="1">
      <c r="A108" s="152"/>
      <c r="B108" s="153"/>
      <c r="C108" s="154" t="s">
        <v>582</v>
      </c>
      <c r="D108" s="155">
        <f>SUM(D109:D111)</f>
        <v>10000</v>
      </c>
      <c r="E108" s="155">
        <f>SUM(E109:E111)</f>
        <v>23000</v>
      </c>
      <c r="F108" s="156">
        <f>SUM(F109:F111)</f>
        <v>0</v>
      </c>
      <c r="G108" s="156">
        <f>SUM(G109:G111)</f>
        <v>0</v>
      </c>
      <c r="H108" s="163">
        <f t="shared" si="7"/>
        <v>0</v>
      </c>
      <c r="I108" s="157">
        <f>SUM(I109:I111)</f>
        <v>0</v>
      </c>
      <c r="J108" s="214" t="e">
        <f>I108/H108</f>
        <v>#DIV/0!</v>
      </c>
      <c r="K108" s="108"/>
      <c r="L108" s="118"/>
    </row>
    <row r="109" spans="1:12" ht="15" customHeight="1">
      <c r="A109" s="195"/>
      <c r="B109" s="196">
        <v>1</v>
      </c>
      <c r="C109" s="197" t="s">
        <v>58</v>
      </c>
      <c r="D109" s="453"/>
      <c r="E109" s="101"/>
      <c r="F109" s="160"/>
      <c r="G109" s="160">
        <v>0</v>
      </c>
      <c r="H109" s="165">
        <f t="shared" si="7"/>
        <v>0</v>
      </c>
      <c r="I109" s="100"/>
      <c r="J109" s="689"/>
      <c r="K109" s="263"/>
      <c r="L109" s="261"/>
    </row>
    <row r="110" spans="1:12" ht="15" customHeight="1">
      <c r="A110" s="158"/>
      <c r="B110" s="159">
        <v>2</v>
      </c>
      <c r="C110" s="102" t="s">
        <v>29</v>
      </c>
      <c r="D110" s="449"/>
      <c r="E110" s="99"/>
      <c r="F110" s="166"/>
      <c r="G110" s="166"/>
      <c r="H110" s="162">
        <f t="shared" si="7"/>
        <v>0</v>
      </c>
      <c r="I110" s="68"/>
      <c r="J110" s="687"/>
      <c r="K110" s="260"/>
      <c r="L110" s="67"/>
    </row>
    <row r="111" spans="1:12" ht="15" customHeight="1" thickBot="1">
      <c r="A111" s="186"/>
      <c r="B111" s="187">
        <v>3</v>
      </c>
      <c r="C111" s="188" t="s">
        <v>60</v>
      </c>
      <c r="D111" s="452">
        <v>10000</v>
      </c>
      <c r="E111" s="189">
        <v>23000</v>
      </c>
      <c r="F111" s="177"/>
      <c r="G111" s="177"/>
      <c r="H111" s="178">
        <f t="shared" si="7"/>
        <v>0</v>
      </c>
      <c r="I111" s="57"/>
      <c r="J111" s="688" t="e">
        <f>I111/H111</f>
        <v>#DIV/0!</v>
      </c>
      <c r="K111" s="459"/>
      <c r="L111" s="56"/>
    </row>
    <row r="112" spans="1:12" ht="15" customHeight="1" thickBot="1">
      <c r="A112" s="198"/>
      <c r="B112" s="153"/>
      <c r="C112" s="240" t="s">
        <v>239</v>
      </c>
      <c r="D112" s="456">
        <f>SUM(D113:D115)</f>
        <v>1000</v>
      </c>
      <c r="E112" s="155">
        <f>E115</f>
        <v>6000</v>
      </c>
      <c r="F112" s="212">
        <f>SUM(F113:F115)</f>
        <v>0</v>
      </c>
      <c r="G112" s="212">
        <f>SUM(G113:G115)</f>
        <v>0</v>
      </c>
      <c r="H112" s="213">
        <f t="shared" si="7"/>
        <v>0</v>
      </c>
      <c r="I112" s="157">
        <f>SUM(I113:I115)</f>
        <v>0</v>
      </c>
      <c r="J112" s="214" t="e">
        <f>I112/H112</f>
        <v>#DIV/0!</v>
      </c>
      <c r="K112" s="164">
        <f>SUM(K113:K115)</f>
        <v>0</v>
      </c>
      <c r="L112" s="155">
        <f>SUM(L113:L115)</f>
        <v>0</v>
      </c>
    </row>
    <row r="113" spans="1:12" ht="15" customHeight="1">
      <c r="A113" s="241"/>
      <c r="B113" s="196">
        <v>1</v>
      </c>
      <c r="C113" s="55" t="s">
        <v>58</v>
      </c>
      <c r="D113" s="450"/>
      <c r="E113" s="173"/>
      <c r="F113" s="160"/>
      <c r="G113" s="160">
        <v>0</v>
      </c>
      <c r="H113" s="165">
        <f t="shared" si="7"/>
        <v>0</v>
      </c>
      <c r="I113" s="100"/>
      <c r="J113" s="689"/>
      <c r="K113" s="263"/>
      <c r="L113" s="261"/>
    </row>
    <row r="114" spans="1:12" ht="15" customHeight="1">
      <c r="A114" s="158"/>
      <c r="B114" s="159">
        <v>2</v>
      </c>
      <c r="C114" s="102" t="s">
        <v>29</v>
      </c>
      <c r="D114" s="449"/>
      <c r="E114" s="99"/>
      <c r="F114" s="166"/>
      <c r="G114" s="166"/>
      <c r="H114" s="162">
        <f t="shared" si="7"/>
        <v>0</v>
      </c>
      <c r="I114" s="68"/>
      <c r="J114" s="687"/>
      <c r="K114" s="260"/>
      <c r="L114" s="67"/>
    </row>
    <row r="115" spans="1:12" ht="15" customHeight="1" thickBot="1">
      <c r="A115" s="158"/>
      <c r="B115" s="159">
        <v>3</v>
      </c>
      <c r="C115" s="102" t="s">
        <v>60</v>
      </c>
      <c r="D115" s="449">
        <v>1000</v>
      </c>
      <c r="E115" s="99">
        <v>6000</v>
      </c>
      <c r="F115" s="166"/>
      <c r="G115" s="166"/>
      <c r="H115" s="162">
        <f t="shared" si="7"/>
        <v>0</v>
      </c>
      <c r="I115" s="68"/>
      <c r="J115" s="687" t="e">
        <f>I115/H115</f>
        <v>#DIV/0!</v>
      </c>
      <c r="K115" s="459"/>
      <c r="L115" s="56"/>
    </row>
    <row r="116" spans="1:12" ht="15" customHeight="1" thickBot="1">
      <c r="A116" s="152"/>
      <c r="B116" s="153"/>
      <c r="C116" s="154" t="s">
        <v>190</v>
      </c>
      <c r="D116" s="448">
        <f>SUM(D117:D119)</f>
        <v>2037</v>
      </c>
      <c r="E116" s="155">
        <f>SUM(E117:E119)</f>
        <v>6842</v>
      </c>
      <c r="F116" s="156">
        <f>SUM(F117:F119)</f>
        <v>0</v>
      </c>
      <c r="G116" s="156">
        <f>SUM(G117:G119)</f>
        <v>0</v>
      </c>
      <c r="H116" s="163">
        <f t="shared" si="7"/>
        <v>0</v>
      </c>
      <c r="I116" s="157">
        <f>SUM(I117:I119)</f>
        <v>0</v>
      </c>
      <c r="J116" s="214" t="e">
        <f>I116/H116</f>
        <v>#DIV/0!</v>
      </c>
      <c r="K116" s="164">
        <f>SUM(K117:K119)</f>
        <v>0</v>
      </c>
      <c r="L116" s="155">
        <f>SUM(L117:L119)</f>
        <v>0</v>
      </c>
    </row>
    <row r="117" spans="1:12" ht="15" customHeight="1">
      <c r="A117" s="195"/>
      <c r="B117" s="196">
        <v>1</v>
      </c>
      <c r="C117" s="197" t="s">
        <v>58</v>
      </c>
      <c r="D117" s="453">
        <v>1422</v>
      </c>
      <c r="E117" s="101">
        <v>5232</v>
      </c>
      <c r="F117" s="160"/>
      <c r="G117" s="160"/>
      <c r="H117" s="165">
        <f t="shared" si="7"/>
        <v>0</v>
      </c>
      <c r="I117" s="100"/>
      <c r="J117" s="689" t="e">
        <f>I117/H117</f>
        <v>#DIV/0!</v>
      </c>
      <c r="K117" s="263"/>
      <c r="L117" s="261"/>
    </row>
    <row r="118" spans="1:12" ht="15" customHeight="1">
      <c r="A118" s="158"/>
      <c r="B118" s="159">
        <v>2</v>
      </c>
      <c r="C118" s="102" t="s">
        <v>29</v>
      </c>
      <c r="D118" s="449">
        <v>385</v>
      </c>
      <c r="E118" s="99">
        <v>810</v>
      </c>
      <c r="F118" s="166"/>
      <c r="G118" s="166"/>
      <c r="H118" s="162">
        <f t="shared" si="7"/>
        <v>0</v>
      </c>
      <c r="I118" s="68"/>
      <c r="J118" s="687" t="e">
        <f>I118/H118</f>
        <v>#DIV/0!</v>
      </c>
      <c r="K118" s="260"/>
      <c r="L118" s="67"/>
    </row>
    <row r="119" spans="1:12" ht="15" customHeight="1" thickBot="1">
      <c r="A119" s="186"/>
      <c r="B119" s="187">
        <v>3</v>
      </c>
      <c r="C119" s="188" t="s">
        <v>60</v>
      </c>
      <c r="D119" s="452">
        <v>230</v>
      </c>
      <c r="E119" s="189">
        <v>800</v>
      </c>
      <c r="F119" s="177"/>
      <c r="G119" s="177"/>
      <c r="H119" s="178">
        <f t="shared" si="7"/>
        <v>0</v>
      </c>
      <c r="I119" s="57"/>
      <c r="J119" s="688"/>
      <c r="K119" s="244"/>
      <c r="L119" s="201"/>
    </row>
    <row r="120" spans="1:12" ht="15" customHeight="1" thickBot="1">
      <c r="A120" s="152"/>
      <c r="B120" s="153"/>
      <c r="C120" s="154" t="s">
        <v>914</v>
      </c>
      <c r="D120" s="448">
        <f>SUM(D121:D123)</f>
        <v>0</v>
      </c>
      <c r="E120" s="155">
        <f>SUM(E121:E123)</f>
        <v>3000</v>
      </c>
      <c r="F120" s="156">
        <f>SUM(F121:F123)</f>
        <v>0</v>
      </c>
      <c r="G120" s="156">
        <f>SUM(G121:G123)</f>
        <v>0</v>
      </c>
      <c r="H120" s="163">
        <f t="shared" si="7"/>
        <v>0</v>
      </c>
      <c r="I120" s="157">
        <f>SUM(I121:I123)</f>
        <v>0</v>
      </c>
      <c r="J120" s="214" t="e">
        <f>I120/H120</f>
        <v>#DIV/0!</v>
      </c>
      <c r="K120" s="117"/>
      <c r="L120" s="118"/>
    </row>
    <row r="121" spans="1:12" ht="15" customHeight="1">
      <c r="A121" s="195"/>
      <c r="B121" s="196">
        <v>1</v>
      </c>
      <c r="C121" s="197" t="s">
        <v>58</v>
      </c>
      <c r="D121" s="453"/>
      <c r="E121" s="101"/>
      <c r="F121" s="160"/>
      <c r="G121" s="160">
        <v>0</v>
      </c>
      <c r="H121" s="165">
        <f t="shared" si="7"/>
        <v>0</v>
      </c>
      <c r="I121" s="100"/>
      <c r="J121" s="689" t="e">
        <f>I121/H121</f>
        <v>#DIV/0!</v>
      </c>
      <c r="K121" s="263"/>
      <c r="L121" s="261"/>
    </row>
    <row r="122" spans="1:12" ht="15" customHeight="1">
      <c r="A122" s="158"/>
      <c r="B122" s="159">
        <v>2</v>
      </c>
      <c r="C122" s="102" t="s">
        <v>29</v>
      </c>
      <c r="D122" s="449"/>
      <c r="E122" s="99"/>
      <c r="F122" s="166"/>
      <c r="G122" s="166"/>
      <c r="H122" s="162">
        <f t="shared" si="7"/>
        <v>0</v>
      </c>
      <c r="I122" s="68"/>
      <c r="J122" s="687" t="e">
        <f>I122/H122</f>
        <v>#DIV/0!</v>
      </c>
      <c r="K122" s="260"/>
      <c r="L122" s="67"/>
    </row>
    <row r="123" spans="1:12" ht="15" customHeight="1" thickBot="1">
      <c r="A123" s="186"/>
      <c r="B123" s="187">
        <v>3</v>
      </c>
      <c r="C123" s="188" t="s">
        <v>60</v>
      </c>
      <c r="D123" s="452"/>
      <c r="E123" s="189">
        <v>3000</v>
      </c>
      <c r="F123" s="177"/>
      <c r="G123" s="177"/>
      <c r="H123" s="178">
        <f t="shared" si="7"/>
        <v>0</v>
      </c>
      <c r="I123" s="57"/>
      <c r="J123" s="688"/>
      <c r="K123" s="459"/>
      <c r="L123" s="56"/>
    </row>
    <row r="124" spans="1:12" ht="15" customHeight="1" thickBot="1">
      <c r="A124" s="152"/>
      <c r="B124" s="153"/>
      <c r="C124" s="154" t="s">
        <v>191</v>
      </c>
      <c r="D124" s="448">
        <f>SUM(D125:D127)</f>
        <v>8000</v>
      </c>
      <c r="E124" s="155">
        <f>SUM(E125:E127)</f>
        <v>8000</v>
      </c>
      <c r="F124" s="156">
        <f>SUM(F125:F127)</f>
        <v>0</v>
      </c>
      <c r="G124" s="156">
        <f>SUM(G125:G127)</f>
        <v>0</v>
      </c>
      <c r="H124" s="163">
        <f aca="true" t="shared" si="9" ref="H124:H161">SUM(F124:G124)</f>
        <v>0</v>
      </c>
      <c r="I124" s="157">
        <f>SUM(I125:I127)</f>
        <v>0</v>
      </c>
      <c r="J124" s="214" t="e">
        <f>I124/H124</f>
        <v>#DIV/0!</v>
      </c>
      <c r="K124" s="164">
        <f>SUM(K125:K127)</f>
        <v>0</v>
      </c>
      <c r="L124" s="155">
        <f>SUM(L125:L127)</f>
        <v>0</v>
      </c>
    </row>
    <row r="125" spans="1:12" ht="15" customHeight="1">
      <c r="A125" s="195"/>
      <c r="B125" s="196">
        <v>1</v>
      </c>
      <c r="C125" s="197" t="s">
        <v>58</v>
      </c>
      <c r="D125" s="453"/>
      <c r="E125" s="101"/>
      <c r="F125" s="160"/>
      <c r="G125" s="160">
        <v>0</v>
      </c>
      <c r="H125" s="165">
        <f t="shared" si="9"/>
        <v>0</v>
      </c>
      <c r="I125" s="100"/>
      <c r="J125" s="689"/>
      <c r="K125" s="263"/>
      <c r="L125" s="261"/>
    </row>
    <row r="126" spans="1:12" ht="15" customHeight="1">
      <c r="A126" s="158"/>
      <c r="B126" s="159">
        <v>2</v>
      </c>
      <c r="C126" s="102" t="s">
        <v>29</v>
      </c>
      <c r="D126" s="449"/>
      <c r="E126" s="99"/>
      <c r="F126" s="166"/>
      <c r="G126" s="166"/>
      <c r="H126" s="162">
        <f t="shared" si="9"/>
        <v>0</v>
      </c>
      <c r="I126" s="68"/>
      <c r="J126" s="687"/>
      <c r="K126" s="260"/>
      <c r="L126" s="67"/>
    </row>
    <row r="127" spans="1:12" ht="15" customHeight="1" thickBot="1">
      <c r="A127" s="186"/>
      <c r="B127" s="187">
        <v>3</v>
      </c>
      <c r="C127" s="188" t="s">
        <v>60</v>
      </c>
      <c r="D127" s="452">
        <v>8000</v>
      </c>
      <c r="E127" s="189">
        <v>8000</v>
      </c>
      <c r="F127" s="177"/>
      <c r="G127" s="177"/>
      <c r="H127" s="178">
        <f t="shared" si="9"/>
        <v>0</v>
      </c>
      <c r="I127" s="57"/>
      <c r="J127" s="688" t="e">
        <f>I127/H127</f>
        <v>#DIV/0!</v>
      </c>
      <c r="K127" s="459"/>
      <c r="L127" s="56"/>
    </row>
    <row r="128" spans="1:12" ht="15" customHeight="1" thickBot="1">
      <c r="A128" s="152"/>
      <c r="B128" s="153"/>
      <c r="C128" s="154" t="s">
        <v>988</v>
      </c>
      <c r="D128" s="448">
        <f>SUM(D129:D131)</f>
        <v>0</v>
      </c>
      <c r="E128" s="155">
        <f>SUM(E129:E131)</f>
        <v>4479</v>
      </c>
      <c r="F128" s="156">
        <f>SUM(F129:F131)</f>
        <v>0</v>
      </c>
      <c r="G128" s="156">
        <f>SUM(G129:G131)</f>
        <v>0</v>
      </c>
      <c r="H128" s="163">
        <f t="shared" si="9"/>
        <v>0</v>
      </c>
      <c r="I128" s="157">
        <f>SUM(I129:I131)</f>
        <v>0</v>
      </c>
      <c r="J128" s="214" t="e">
        <f>I128/H128</f>
        <v>#DIV/0!</v>
      </c>
      <c r="K128" s="108"/>
      <c r="L128" s="118"/>
    </row>
    <row r="129" spans="1:12" ht="15" customHeight="1">
      <c r="A129" s="195"/>
      <c r="B129" s="196">
        <v>1</v>
      </c>
      <c r="C129" s="197" t="s">
        <v>58</v>
      </c>
      <c r="D129" s="453"/>
      <c r="E129" s="101">
        <v>2761</v>
      </c>
      <c r="F129" s="160"/>
      <c r="G129" s="160">
        <v>0</v>
      </c>
      <c r="H129" s="165">
        <f t="shared" si="9"/>
        <v>0</v>
      </c>
      <c r="I129" s="100"/>
      <c r="J129" s="689"/>
      <c r="K129" s="263"/>
      <c r="L129" s="261"/>
    </row>
    <row r="130" spans="1:12" ht="15" customHeight="1">
      <c r="A130" s="158"/>
      <c r="B130" s="159">
        <v>2</v>
      </c>
      <c r="C130" s="102" t="s">
        <v>29</v>
      </c>
      <c r="D130" s="449"/>
      <c r="E130" s="99">
        <v>427</v>
      </c>
      <c r="F130" s="166"/>
      <c r="G130" s="166"/>
      <c r="H130" s="162">
        <f t="shared" si="9"/>
        <v>0</v>
      </c>
      <c r="I130" s="68"/>
      <c r="J130" s="687"/>
      <c r="K130" s="260"/>
      <c r="L130" s="67"/>
    </row>
    <row r="131" spans="1:12" ht="15" customHeight="1" thickBot="1">
      <c r="A131" s="186"/>
      <c r="B131" s="187">
        <v>3</v>
      </c>
      <c r="C131" s="188" t="s">
        <v>60</v>
      </c>
      <c r="D131" s="452"/>
      <c r="E131" s="189">
        <v>1291</v>
      </c>
      <c r="F131" s="177"/>
      <c r="G131" s="177"/>
      <c r="H131" s="178">
        <f t="shared" si="9"/>
        <v>0</v>
      </c>
      <c r="I131" s="57"/>
      <c r="J131" s="688"/>
      <c r="K131" s="459"/>
      <c r="L131" s="56"/>
    </row>
    <row r="132" spans="1:12" ht="15" customHeight="1" thickBot="1">
      <c r="A132" s="152"/>
      <c r="B132" s="153"/>
      <c r="C132" s="154" t="s">
        <v>989</v>
      </c>
      <c r="D132" s="448">
        <f>SUM(D133:D135)</f>
        <v>0</v>
      </c>
      <c r="E132" s="155">
        <f>SUM(E133:E135)</f>
        <v>15000</v>
      </c>
      <c r="F132" s="156">
        <f>SUM(F133:F135)</f>
        <v>0</v>
      </c>
      <c r="G132" s="156">
        <f>SUM(G133:G135)</f>
        <v>0</v>
      </c>
      <c r="H132" s="163">
        <f t="shared" si="9"/>
        <v>0</v>
      </c>
      <c r="I132" s="157">
        <f>SUM(I133:I135)</f>
        <v>0</v>
      </c>
      <c r="J132" s="214" t="e">
        <f>I132/H132</f>
        <v>#DIV/0!</v>
      </c>
      <c r="K132" s="108"/>
      <c r="L132" s="118"/>
    </row>
    <row r="133" spans="1:12" ht="15" customHeight="1">
      <c r="A133" s="195"/>
      <c r="B133" s="196">
        <v>1</v>
      </c>
      <c r="C133" s="197" t="s">
        <v>58</v>
      </c>
      <c r="D133" s="453"/>
      <c r="E133" s="101"/>
      <c r="F133" s="160"/>
      <c r="G133" s="160">
        <v>0</v>
      </c>
      <c r="H133" s="165">
        <f t="shared" si="9"/>
        <v>0</v>
      </c>
      <c r="I133" s="100"/>
      <c r="J133" s="689"/>
      <c r="K133" s="263"/>
      <c r="L133" s="261"/>
    </row>
    <row r="134" spans="1:12" ht="15" customHeight="1">
      <c r="A134" s="158"/>
      <c r="B134" s="159">
        <v>2</v>
      </c>
      <c r="C134" s="102" t="s">
        <v>29</v>
      </c>
      <c r="D134" s="449"/>
      <c r="E134" s="99"/>
      <c r="F134" s="166"/>
      <c r="G134" s="166"/>
      <c r="H134" s="162">
        <f t="shared" si="9"/>
        <v>0</v>
      </c>
      <c r="I134" s="68"/>
      <c r="J134" s="687"/>
      <c r="K134" s="260"/>
      <c r="L134" s="67"/>
    </row>
    <row r="135" spans="1:12" ht="15" customHeight="1" thickBot="1">
      <c r="A135" s="186"/>
      <c r="B135" s="187">
        <v>3</v>
      </c>
      <c r="C135" s="188" t="s">
        <v>60</v>
      </c>
      <c r="D135" s="452"/>
      <c r="E135" s="189">
        <v>15000</v>
      </c>
      <c r="F135" s="177"/>
      <c r="G135" s="177"/>
      <c r="H135" s="178">
        <f t="shared" si="9"/>
        <v>0</v>
      </c>
      <c r="I135" s="57"/>
      <c r="J135" s="688"/>
      <c r="K135" s="459"/>
      <c r="L135" s="56"/>
    </row>
    <row r="136" spans="1:12" ht="15" customHeight="1" thickBot="1">
      <c r="A136" s="179"/>
      <c r="B136" s="175"/>
      <c r="C136" s="154" t="s">
        <v>178</v>
      </c>
      <c r="D136" s="448">
        <f>SUM(D137:D139)</f>
        <v>3624</v>
      </c>
      <c r="E136" s="155">
        <f>SUM(E137:E139)</f>
        <v>2481</v>
      </c>
      <c r="F136" s="155">
        <f>SUM(F137:F139)</f>
        <v>0</v>
      </c>
      <c r="G136" s="212">
        <f>SUM(G137:G139)</f>
        <v>0</v>
      </c>
      <c r="H136" s="163">
        <f t="shared" si="9"/>
        <v>0</v>
      </c>
      <c r="I136" s="74">
        <f>SUM(I137:I139)</f>
        <v>0</v>
      </c>
      <c r="J136" s="692"/>
      <c r="K136" s="164">
        <f>SUM(K137:K139)</f>
        <v>0</v>
      </c>
      <c r="L136" s="155">
        <f>SUM(L137:L139)</f>
        <v>0</v>
      </c>
    </row>
    <row r="137" spans="1:12" ht="15" customHeight="1">
      <c r="A137" s="168"/>
      <c r="B137" s="196">
        <v>1</v>
      </c>
      <c r="C137" s="197" t="s">
        <v>58</v>
      </c>
      <c r="D137" s="453">
        <v>1812</v>
      </c>
      <c r="E137" s="101">
        <v>416</v>
      </c>
      <c r="F137" s="104"/>
      <c r="G137" s="171"/>
      <c r="H137" s="161">
        <f t="shared" si="9"/>
        <v>0</v>
      </c>
      <c r="I137" s="172"/>
      <c r="J137" s="690"/>
      <c r="K137" s="263"/>
      <c r="L137" s="261"/>
    </row>
    <row r="138" spans="1:12" ht="15" customHeight="1">
      <c r="A138" s="174"/>
      <c r="B138" s="159">
        <v>2</v>
      </c>
      <c r="C138" s="102" t="s">
        <v>29</v>
      </c>
      <c r="D138" s="449">
        <v>352</v>
      </c>
      <c r="E138" s="99">
        <v>65</v>
      </c>
      <c r="F138" s="104"/>
      <c r="G138" s="104"/>
      <c r="H138" s="162">
        <f t="shared" si="9"/>
        <v>0</v>
      </c>
      <c r="I138" s="57"/>
      <c r="J138" s="688"/>
      <c r="K138" s="260"/>
      <c r="L138" s="67"/>
    </row>
    <row r="139" spans="1:12" ht="15" customHeight="1" thickBot="1">
      <c r="A139" s="186"/>
      <c r="B139" s="187">
        <v>3</v>
      </c>
      <c r="C139" s="188" t="s">
        <v>60</v>
      </c>
      <c r="D139" s="452">
        <v>1460</v>
      </c>
      <c r="E139" s="189">
        <v>2000</v>
      </c>
      <c r="F139" s="177"/>
      <c r="G139" s="177"/>
      <c r="H139" s="178">
        <f t="shared" si="9"/>
        <v>0</v>
      </c>
      <c r="I139" s="244"/>
      <c r="J139" s="691"/>
      <c r="K139" s="681"/>
      <c r="L139" s="201"/>
    </row>
    <row r="140" spans="1:12" ht="15" customHeight="1" thickBot="1">
      <c r="A140" s="179"/>
      <c r="B140" s="175"/>
      <c r="C140" s="154" t="s">
        <v>1020</v>
      </c>
      <c r="D140" s="448">
        <f>SUM(D141:D143)</f>
        <v>3624</v>
      </c>
      <c r="E140" s="155">
        <f>SUM(E141:E143)</f>
        <v>1500</v>
      </c>
      <c r="F140" s="180"/>
      <c r="G140" s="181"/>
      <c r="H140" s="243"/>
      <c r="I140" s="117"/>
      <c r="J140" s="692"/>
      <c r="K140" s="118"/>
      <c r="L140" s="732"/>
    </row>
    <row r="141" spans="1:12" ht="15" customHeight="1">
      <c r="A141" s="168"/>
      <c r="B141" s="196">
        <v>1</v>
      </c>
      <c r="C141" s="197" t="s">
        <v>58</v>
      </c>
      <c r="D141" s="453">
        <v>1812</v>
      </c>
      <c r="E141" s="101"/>
      <c r="F141" s="202"/>
      <c r="G141" s="161"/>
      <c r="H141" s="203"/>
      <c r="I141" s="245"/>
      <c r="J141" s="694"/>
      <c r="K141" s="604"/>
      <c r="L141" s="733"/>
    </row>
    <row r="142" spans="1:12" ht="15" customHeight="1">
      <c r="A142" s="174"/>
      <c r="B142" s="159">
        <v>2</v>
      </c>
      <c r="C142" s="102" t="s">
        <v>29</v>
      </c>
      <c r="D142" s="449">
        <v>352</v>
      </c>
      <c r="E142" s="99"/>
      <c r="F142" s="166"/>
      <c r="G142" s="162"/>
      <c r="H142" s="167"/>
      <c r="I142" s="68"/>
      <c r="J142" s="687"/>
      <c r="K142" s="67"/>
      <c r="L142" s="258"/>
    </row>
    <row r="143" spans="1:12" ht="15" customHeight="1" thickBot="1">
      <c r="A143" s="186"/>
      <c r="B143" s="187">
        <v>3</v>
      </c>
      <c r="C143" s="188" t="s">
        <v>60</v>
      </c>
      <c r="D143" s="452">
        <v>1460</v>
      </c>
      <c r="E143" s="189">
        <v>1500</v>
      </c>
      <c r="F143" s="190"/>
      <c r="G143" s="204"/>
      <c r="H143" s="194"/>
      <c r="I143" s="172"/>
      <c r="J143" s="690"/>
      <c r="K143" s="672"/>
      <c r="L143" s="256"/>
    </row>
    <row r="144" spans="1:12" ht="15" customHeight="1" thickBot="1">
      <c r="A144" s="179"/>
      <c r="B144" s="175"/>
      <c r="C144" s="154" t="s">
        <v>990</v>
      </c>
      <c r="D144" s="448">
        <f>SUM(D145:D147)</f>
        <v>3624</v>
      </c>
      <c r="E144" s="155">
        <f>SUM(E145:E147)</f>
        <v>5600</v>
      </c>
      <c r="F144" s="155">
        <f>SUM(F145:F147)</f>
        <v>0</v>
      </c>
      <c r="G144" s="163">
        <f>SUM(G145:G147)</f>
        <v>0</v>
      </c>
      <c r="H144" s="163">
        <f t="shared" si="9"/>
        <v>0</v>
      </c>
      <c r="I144" s="117"/>
      <c r="J144" s="692"/>
      <c r="K144" s="118"/>
      <c r="L144" s="732"/>
    </row>
    <row r="145" spans="1:12" ht="15" customHeight="1">
      <c r="A145" s="168"/>
      <c r="B145" s="196">
        <v>1</v>
      </c>
      <c r="C145" s="197" t="s">
        <v>58</v>
      </c>
      <c r="D145" s="453">
        <v>1812</v>
      </c>
      <c r="E145" s="101"/>
      <c r="F145" s="202"/>
      <c r="G145" s="161"/>
      <c r="H145" s="203"/>
      <c r="I145" s="245"/>
      <c r="J145" s="694"/>
      <c r="K145" s="604"/>
      <c r="L145" s="733"/>
    </row>
    <row r="146" spans="1:12" ht="15" customHeight="1">
      <c r="A146" s="174"/>
      <c r="B146" s="159">
        <v>2</v>
      </c>
      <c r="C146" s="102" t="s">
        <v>29</v>
      </c>
      <c r="D146" s="449">
        <v>352</v>
      </c>
      <c r="E146" s="99"/>
      <c r="F146" s="166"/>
      <c r="G146" s="162"/>
      <c r="H146" s="167"/>
      <c r="I146" s="68"/>
      <c r="J146" s="687"/>
      <c r="K146" s="67"/>
      <c r="L146" s="258"/>
    </row>
    <row r="147" spans="1:12" ht="15" customHeight="1" thickBot="1">
      <c r="A147" s="186"/>
      <c r="B147" s="187">
        <v>3</v>
      </c>
      <c r="C147" s="188" t="s">
        <v>60</v>
      </c>
      <c r="D147" s="452">
        <v>1460</v>
      </c>
      <c r="E147" s="189">
        <v>5600</v>
      </c>
      <c r="F147" s="190"/>
      <c r="G147" s="204"/>
      <c r="H147" s="178">
        <f t="shared" si="9"/>
        <v>0</v>
      </c>
      <c r="I147" s="172"/>
      <c r="J147" s="690"/>
      <c r="K147" s="672"/>
      <c r="L147" s="256"/>
    </row>
    <row r="148" spans="1:12" ht="15" customHeight="1" thickBot="1">
      <c r="A148" s="179"/>
      <c r="B148" s="175"/>
      <c r="C148" s="154" t="s">
        <v>426</v>
      </c>
      <c r="D148" s="448">
        <f>SUM(D149:D151)</f>
        <v>1124</v>
      </c>
      <c r="E148" s="155">
        <f>SUM(E149:E151)</f>
        <v>48476</v>
      </c>
      <c r="F148" s="155">
        <f>SUM(F149:F151)</f>
        <v>0</v>
      </c>
      <c r="G148" s="155">
        <f>SUM(G149:G151)</f>
        <v>0</v>
      </c>
      <c r="H148" s="155">
        <f t="shared" si="9"/>
        <v>0</v>
      </c>
      <c r="I148" s="117"/>
      <c r="J148" s="692"/>
      <c r="K148" s="164">
        <f>SUM(K149:K151)</f>
        <v>0</v>
      </c>
      <c r="L148" s="155">
        <f>SUM(L149:L151)</f>
        <v>0</v>
      </c>
    </row>
    <row r="149" spans="1:12" ht="15" customHeight="1">
      <c r="A149" s="168"/>
      <c r="B149" s="196">
        <v>1</v>
      </c>
      <c r="C149" s="197" t="s">
        <v>58</v>
      </c>
      <c r="D149" s="453"/>
      <c r="E149" s="101">
        <v>41763</v>
      </c>
      <c r="F149" s="104"/>
      <c r="G149" s="104"/>
      <c r="H149" s="161">
        <f t="shared" si="9"/>
        <v>0</v>
      </c>
      <c r="I149" s="172"/>
      <c r="J149" s="690"/>
      <c r="K149" s="682"/>
      <c r="L149" s="604"/>
    </row>
    <row r="150" spans="1:12" ht="15" customHeight="1">
      <c r="A150" s="174"/>
      <c r="B150" s="159">
        <v>2</v>
      </c>
      <c r="C150" s="102" t="s">
        <v>29</v>
      </c>
      <c r="D150" s="449"/>
      <c r="E150" s="99">
        <v>6113</v>
      </c>
      <c r="F150" s="104"/>
      <c r="G150" s="104"/>
      <c r="H150" s="162">
        <f t="shared" si="9"/>
        <v>0</v>
      </c>
      <c r="I150" s="57"/>
      <c r="J150" s="688"/>
      <c r="K150" s="260"/>
      <c r="L150" s="67"/>
    </row>
    <row r="151" spans="1:12" ht="15" customHeight="1" thickBot="1">
      <c r="A151" s="186"/>
      <c r="B151" s="187">
        <v>3</v>
      </c>
      <c r="C151" s="188" t="s">
        <v>60</v>
      </c>
      <c r="D151" s="452">
        <v>1124</v>
      </c>
      <c r="E151" s="189">
        <v>600</v>
      </c>
      <c r="F151" s="177"/>
      <c r="G151" s="177"/>
      <c r="H151" s="204">
        <f t="shared" si="9"/>
        <v>0</v>
      </c>
      <c r="I151" s="244"/>
      <c r="J151" s="691"/>
      <c r="K151" s="681"/>
      <c r="L151" s="201"/>
    </row>
    <row r="152" spans="1:12" ht="15" customHeight="1" thickBot="1">
      <c r="A152" s="179"/>
      <c r="B152" s="175"/>
      <c r="C152" s="154" t="s">
        <v>880</v>
      </c>
      <c r="D152" s="448">
        <f>SUM(D153:D155)</f>
        <v>1124</v>
      </c>
      <c r="E152" s="155">
        <f>SUM(E153:E155)</f>
        <v>4000</v>
      </c>
      <c r="F152" s="155">
        <f>SUM(F153:F155)</f>
        <v>0</v>
      </c>
      <c r="G152" s="155">
        <f>SUM(G153:G155)</f>
        <v>0</v>
      </c>
      <c r="H152" s="155">
        <f>SUM(F152:G152)</f>
        <v>0</v>
      </c>
      <c r="I152" s="117"/>
      <c r="J152" s="692"/>
      <c r="K152" s="164">
        <f>SUM(K153:K155)</f>
        <v>0</v>
      </c>
      <c r="L152" s="155">
        <f>SUM(L153:L155)</f>
        <v>0</v>
      </c>
    </row>
    <row r="153" spans="1:12" ht="15" customHeight="1">
      <c r="A153" s="168"/>
      <c r="B153" s="196">
        <v>1</v>
      </c>
      <c r="C153" s="197" t="s">
        <v>58</v>
      </c>
      <c r="D153" s="453"/>
      <c r="E153" s="101"/>
      <c r="F153" s="104"/>
      <c r="G153" s="104"/>
      <c r="H153" s="161">
        <f>SUM(F153:G153)</f>
        <v>0</v>
      </c>
      <c r="I153" s="172"/>
      <c r="J153" s="690"/>
      <c r="K153" s="682"/>
      <c r="L153" s="604"/>
    </row>
    <row r="154" spans="1:12" ht="15" customHeight="1">
      <c r="A154" s="174"/>
      <c r="B154" s="159">
        <v>2</v>
      </c>
      <c r="C154" s="102" t="s">
        <v>29</v>
      </c>
      <c r="D154" s="449"/>
      <c r="E154" s="99"/>
      <c r="F154" s="104"/>
      <c r="G154" s="104"/>
      <c r="H154" s="162">
        <f>SUM(F154:G154)</f>
        <v>0</v>
      </c>
      <c r="I154" s="57"/>
      <c r="J154" s="688"/>
      <c r="K154" s="260"/>
      <c r="L154" s="67"/>
    </row>
    <row r="155" spans="1:12" ht="15" customHeight="1" thickBot="1">
      <c r="A155" s="186"/>
      <c r="B155" s="187">
        <v>3</v>
      </c>
      <c r="C155" s="188" t="s">
        <v>60</v>
      </c>
      <c r="D155" s="452">
        <v>1124</v>
      </c>
      <c r="E155" s="189">
        <v>4000</v>
      </c>
      <c r="F155" s="177"/>
      <c r="G155" s="177"/>
      <c r="H155" s="204">
        <f>SUM(F155:G155)</f>
        <v>0</v>
      </c>
      <c r="I155" s="244"/>
      <c r="J155" s="691"/>
      <c r="K155" s="681"/>
      <c r="L155" s="201"/>
    </row>
    <row r="156" spans="1:12" ht="15" customHeight="1">
      <c r="A156" s="241"/>
      <c r="B156" s="159"/>
      <c r="C156" s="143" t="s">
        <v>171</v>
      </c>
      <c r="D156" s="425"/>
      <c r="E156" s="99"/>
      <c r="F156" s="160"/>
      <c r="G156" s="160"/>
      <c r="H156" s="165">
        <f t="shared" si="9"/>
        <v>0</v>
      </c>
      <c r="I156" s="100"/>
      <c r="J156" s="689"/>
      <c r="K156" s="682"/>
      <c r="L156" s="604"/>
    </row>
    <row r="157" spans="1:12" ht="15" customHeight="1">
      <c r="A157" s="158"/>
      <c r="B157" s="159">
        <v>1</v>
      </c>
      <c r="C157" s="144" t="s">
        <v>58</v>
      </c>
      <c r="D157" s="446"/>
      <c r="E157" s="99">
        <f>E72+E76+E80+E84+E88+E92+E96+E101+E105+E109+E113+E117+E129+E137+E149</f>
        <v>57501</v>
      </c>
      <c r="F157" s="99">
        <f>F72+F76+F80+F84+F88+F92+F96+F101+F105+F109+F113+F117+F137+F149</f>
        <v>0</v>
      </c>
      <c r="G157" s="99">
        <f>G72+G76+G80+G84+G88+G92+G96+G101+G105+G109+G113+G117+G137+G149</f>
        <v>0</v>
      </c>
      <c r="H157" s="162">
        <f t="shared" si="9"/>
        <v>0</v>
      </c>
      <c r="I157" s="99">
        <f>I72+I76+I80+I84+I88+I92+I96+I101+I105+I109+I113+I117+I137</f>
        <v>0</v>
      </c>
      <c r="J157" s="687" t="e">
        <f>I157/H157</f>
        <v>#DIV/0!</v>
      </c>
      <c r="K157" s="106">
        <f>K72+K76+K80+K84+K88+K92+K96+K101+K105+K109+K113+K117+K137</f>
        <v>0</v>
      </c>
      <c r="L157" s="99">
        <f>L72+L76+L80+L84+L88+L92+L96+L101+L105+L109+L113+L117+L137</f>
        <v>0</v>
      </c>
    </row>
    <row r="158" spans="1:12" ht="15" customHeight="1">
      <c r="A158" s="158"/>
      <c r="B158" s="159">
        <v>2</v>
      </c>
      <c r="C158" s="144" t="s">
        <v>29</v>
      </c>
      <c r="D158" s="446"/>
      <c r="E158" s="99">
        <f>E73+E77+E81+E85+E89+E93+E97+E102+E106+E110+E114+E118+E130+E138+E150</f>
        <v>8982</v>
      </c>
      <c r="F158" s="99">
        <f>F73+F77+F81+F85+F89+F93+F97+F102+F106+F110+F114+F118+F138+F150</f>
        <v>0</v>
      </c>
      <c r="G158" s="99">
        <f>G73+G77+G81+G85+G89+G93+G97+G102+G106+G110+G114+G118+G138+G150</f>
        <v>0</v>
      </c>
      <c r="H158" s="162">
        <f t="shared" si="9"/>
        <v>0</v>
      </c>
      <c r="I158" s="99">
        <f>I73+I77+I81+I85+I89+I93+I97+I102+I106+I110+I114+I118+I138</f>
        <v>0</v>
      </c>
      <c r="J158" s="687" t="e">
        <f>I158/H158</f>
        <v>#DIV/0!</v>
      </c>
      <c r="K158" s="106">
        <f>K73+K77+K81+K85+K89+K93+K97+K102+K106+K110+K114+K118+K138</f>
        <v>0</v>
      </c>
      <c r="L158" s="99">
        <f>L73+L77+L81+L85+L89+L93+L97+L102+L106+L110+L114+L118+L138</f>
        <v>0</v>
      </c>
    </row>
    <row r="159" spans="1:14" ht="15" customHeight="1">
      <c r="A159" s="158"/>
      <c r="B159" s="159">
        <v>3</v>
      </c>
      <c r="C159" s="144" t="s">
        <v>60</v>
      </c>
      <c r="D159" s="446"/>
      <c r="E159" s="99">
        <f>E74+E78+E82+E86+E90+E94+E98+E103+E107+E111+E115+E119+E123+E127+E131+E135+E139+E143+E151+E147+E155</f>
        <v>159145</v>
      </c>
      <c r="F159" s="99">
        <f>F74+F78+F82+F86+F90+F94+F98+F103+F107+F111+F115+F119+F123+F127+F131+F135+F139+F143+F151+F147+F155</f>
        <v>0</v>
      </c>
      <c r="G159" s="99">
        <f>G74+G78+G82+G86+G90+G94+G98+G103+G107+G111+G115+G119+G123+G127+G131+G135+G139+G147+G151+G155</f>
        <v>0</v>
      </c>
      <c r="H159" s="162">
        <f t="shared" si="9"/>
        <v>0</v>
      </c>
      <c r="I159" s="99">
        <f>I74+I78+I82+I86+I90+I94+I98+I103+I107+I111+I115+I119+I123+I127+I131+I135+I139+I151</f>
        <v>0</v>
      </c>
      <c r="J159" s="687" t="e">
        <f>I159/H159</f>
        <v>#DIV/0!</v>
      </c>
      <c r="K159" s="106">
        <f>K74+K78+K82+K86+K90+K94+K98+K103+K107+K111+K115+K119+K123+K127+K131+K135+K139+K151</f>
        <v>0</v>
      </c>
      <c r="L159" s="99">
        <f>L74+L78+L82+L86+L90+L94+L98+L103+L107+L111+L115+L119+L123+L127+L131+L135+L139+L151</f>
        <v>0</v>
      </c>
      <c r="M159" s="190"/>
      <c r="N159" s="190"/>
    </row>
    <row r="160" spans="1:14" ht="15" customHeight="1" thickBot="1">
      <c r="A160" s="198"/>
      <c r="B160" s="200">
        <v>4</v>
      </c>
      <c r="C160" s="102" t="s">
        <v>679</v>
      </c>
      <c r="D160" s="435"/>
      <c r="E160" s="206"/>
      <c r="F160" s="104">
        <f>F99</f>
        <v>0</v>
      </c>
      <c r="G160" s="104">
        <f>G99</f>
        <v>0</v>
      </c>
      <c r="H160" s="162">
        <f t="shared" si="9"/>
        <v>0</v>
      </c>
      <c r="I160" s="57">
        <f>I99</f>
        <v>0</v>
      </c>
      <c r="J160" s="688"/>
      <c r="K160" s="681"/>
      <c r="L160" s="178"/>
      <c r="N160" s="190"/>
    </row>
    <row r="161" spans="1:12" ht="15" customHeight="1" thickBot="1">
      <c r="A161" s="97"/>
      <c r="B161" s="146"/>
      <c r="C161" s="31" t="s">
        <v>143</v>
      </c>
      <c r="D161" s="447"/>
      <c r="E161" s="147">
        <f>E71+E75+E79+E83+E87+E91+E95+E100+E104+E108+E112+E116+E120+E124+E128+E132+E136+E140+E148+E144+E152</f>
        <v>225628</v>
      </c>
      <c r="F161" s="147">
        <f>F71+F75+F79+F83+F87+F91+F95+F100+F104+F108+F112+F116+F120+F124+F128+F132+F136+F140+F148+F144+F152</f>
        <v>0</v>
      </c>
      <c r="G161" s="147">
        <f>G71+G75+G79+G83+G87+G91+G95+G100+G104+G108+G112+G116+G120+G124+G128+G132+G136+G144+G148+G152</f>
        <v>0</v>
      </c>
      <c r="H161" s="207">
        <f t="shared" si="9"/>
        <v>0</v>
      </c>
      <c r="I161" s="147">
        <f>I71+I75+I79+I83+I87+I91+I95+I100+I104+I108+I112+I116+I120+I124+I128+I132+I136+I148</f>
        <v>0</v>
      </c>
      <c r="J161" s="214" t="e">
        <f>I161/H161</f>
        <v>#DIV/0!</v>
      </c>
      <c r="K161" s="255">
        <f>K71+K75+K79+K83+K87+K91+K95+K100+K104+K108+K112+K116+K120+K124+K128+K132+K136+K148</f>
        <v>0</v>
      </c>
      <c r="L161" s="147">
        <f>L71+L75+L79+L83+L87+L91+L95+L100+L104+L108+L112+L116+L120+L124+L128+L132+L136+L148</f>
        <v>0</v>
      </c>
    </row>
    <row r="162" ht="15" customHeight="1">
      <c r="G162" s="190"/>
    </row>
    <row r="163" spans="5:8" ht="12.75">
      <c r="E163" s="190"/>
      <c r="F163" s="190"/>
      <c r="G163" s="190"/>
      <c r="H163" s="190"/>
    </row>
    <row r="164" spans="5:7" ht="12.75">
      <c r="E164" s="190"/>
      <c r="F164" s="190"/>
      <c r="G164" s="190"/>
    </row>
    <row r="165" spans="5:11" ht="12.75">
      <c r="E165" s="190"/>
      <c r="F165" s="190"/>
      <c r="K165" s="190"/>
    </row>
    <row r="166" spans="6:8" ht="12.75">
      <c r="F166" s="190"/>
      <c r="G166" s="190"/>
      <c r="H166" s="190"/>
    </row>
    <row r="169" ht="12.75">
      <c r="E169" s="190"/>
    </row>
  </sheetData>
  <sheetProtection/>
  <printOptions horizontalCentered="1"/>
  <pageMargins left="0.3937007874015748" right="0.3937007874015748" top="0.4330708661417323" bottom="0.67" header="0" footer="0"/>
  <pageSetup firstPageNumber="10" useFirstPageNumber="1" horizontalDpi="300" verticalDpi="300" orientation="portrait" paperSize="9" scale="75" r:id="rId1"/>
  <headerFooter alignWithMargins="0">
    <oddHeader>&amp;R&amp;P</oddHeader>
  </headerFooter>
  <rowBreaks count="2" manualBreakCount="2">
    <brk id="86" max="255" man="1"/>
    <brk id="203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314"/>
  <sheetViews>
    <sheetView zoomScalePageLayoutView="0" workbookViewId="0" topLeftCell="A1">
      <selection activeCell="A1" sqref="A1:IV16384"/>
    </sheetView>
  </sheetViews>
  <sheetFormatPr defaultColWidth="8.00390625" defaultRowHeight="12.75"/>
  <cols>
    <col min="1" max="1" width="8.8515625" style="1285" customWidth="1"/>
    <col min="2" max="2" width="8.140625" style="1196" customWidth="1"/>
    <col min="3" max="3" width="55.57421875" style="1196" customWidth="1"/>
    <col min="4" max="4" width="11.7109375" style="1196" hidden="1" customWidth="1"/>
    <col min="5" max="5" width="10.28125" style="1196" customWidth="1"/>
    <col min="6" max="6" width="11.00390625" style="1196" customWidth="1"/>
    <col min="7" max="7" width="10.28125" style="1196" customWidth="1"/>
    <col min="8" max="8" width="12.140625" style="1196" customWidth="1"/>
    <col min="9" max="9" width="10.421875" style="1196" hidden="1" customWidth="1"/>
    <col min="10" max="10" width="8.00390625" style="1196" hidden="1" customWidth="1"/>
    <col min="11" max="11" width="9.7109375" style="1196" customWidth="1"/>
    <col min="12" max="12" width="11.140625" style="1196" customWidth="1"/>
    <col min="13" max="16384" width="8.00390625" style="1196" customWidth="1"/>
  </cols>
  <sheetData>
    <row r="1" spans="1:7" s="1176" customFormat="1" ht="21" customHeight="1" thickBot="1">
      <c r="A1" s="987" t="s">
        <v>192</v>
      </c>
      <c r="E1" s="1177"/>
      <c r="G1" s="1311" t="s">
        <v>173</v>
      </c>
    </row>
    <row r="2" spans="1:5" s="1182" customFormat="1" ht="15.75">
      <c r="A2" s="1178" t="s">
        <v>109</v>
      </c>
      <c r="B2" s="1179"/>
      <c r="C2" s="1180" t="s">
        <v>245</v>
      </c>
      <c r="D2" s="1927"/>
      <c r="E2" s="1181" t="s">
        <v>110</v>
      </c>
    </row>
    <row r="3" spans="1:5" s="1182" customFormat="1" ht="16.5" thickBot="1">
      <c r="A3" s="1183" t="s">
        <v>111</v>
      </c>
      <c r="B3" s="1184"/>
      <c r="C3" s="1185" t="s">
        <v>194</v>
      </c>
      <c r="D3" s="1943"/>
      <c r="E3" s="1312" t="s">
        <v>195</v>
      </c>
    </row>
    <row r="4" s="1187" customFormat="1" ht="21" customHeight="1" thickBot="1">
      <c r="E4" s="1188" t="s">
        <v>113</v>
      </c>
    </row>
    <row r="5" spans="1:12" ht="51.75" thickBot="1">
      <c r="A5" s="1189" t="s">
        <v>114</v>
      </c>
      <c r="B5" s="1190" t="s">
        <v>115</v>
      </c>
      <c r="C5" s="1191" t="s">
        <v>116</v>
      </c>
      <c r="D5" s="1889" t="s">
        <v>429</v>
      </c>
      <c r="E5" s="1192" t="s">
        <v>933</v>
      </c>
      <c r="F5" s="1289" t="s">
        <v>1049</v>
      </c>
      <c r="G5" s="1601" t="s">
        <v>564</v>
      </c>
      <c r="H5" s="1288" t="s">
        <v>646</v>
      </c>
      <c r="I5" s="1289" t="s">
        <v>427</v>
      </c>
      <c r="J5" s="2009" t="s">
        <v>149</v>
      </c>
      <c r="K5" s="1189" t="s">
        <v>47</v>
      </c>
      <c r="L5" s="1195" t="s">
        <v>48</v>
      </c>
    </row>
    <row r="6" spans="1:12" ht="16.5" thickBot="1">
      <c r="A6" s="1313" t="s">
        <v>117</v>
      </c>
      <c r="B6" s="1314"/>
      <c r="C6" s="1315"/>
      <c r="D6" s="1890"/>
      <c r="E6" s="1316"/>
      <c r="F6" s="1317"/>
      <c r="G6" s="1317"/>
      <c r="H6" s="1318"/>
      <c r="I6" s="1317"/>
      <c r="J6" s="1400"/>
      <c r="K6" s="1202"/>
      <c r="L6" s="1201"/>
    </row>
    <row r="7" spans="1:12" s="1208" customFormat="1" ht="16.5" thickBot="1">
      <c r="A7" s="1203">
        <v>1</v>
      </c>
      <c r="B7" s="1204">
        <v>2</v>
      </c>
      <c r="C7" s="1204">
        <v>3</v>
      </c>
      <c r="D7" s="1891"/>
      <c r="E7" s="1205">
        <v>4</v>
      </c>
      <c r="F7" s="1207"/>
      <c r="G7" s="1207"/>
      <c r="H7" s="1206"/>
      <c r="I7" s="1207"/>
      <c r="J7" s="1207"/>
      <c r="K7" s="1207"/>
      <c r="L7" s="1206"/>
    </row>
    <row r="8" spans="1:12" s="1324" customFormat="1" ht="15.75">
      <c r="A8" s="1319"/>
      <c r="B8" s="1320"/>
      <c r="C8" s="1320" t="s">
        <v>150</v>
      </c>
      <c r="D8" s="1320"/>
      <c r="E8" s="1321"/>
      <c r="F8" s="1322"/>
      <c r="G8" s="1322"/>
      <c r="H8" s="1323"/>
      <c r="I8" s="1322"/>
      <c r="J8" s="2078"/>
      <c r="K8" s="2069"/>
      <c r="L8" s="1323"/>
    </row>
    <row r="9" spans="1:12" s="1294" customFormat="1" ht="12.75">
      <c r="A9" s="1214">
        <v>1</v>
      </c>
      <c r="B9" s="1215"/>
      <c r="C9" s="1046" t="s">
        <v>649</v>
      </c>
      <c r="D9" s="1929"/>
      <c r="E9" s="1216"/>
      <c r="F9" s="1325"/>
      <c r="G9" s="1325"/>
      <c r="H9" s="1326"/>
      <c r="I9" s="1325"/>
      <c r="J9" s="1326"/>
      <c r="K9" s="2070"/>
      <c r="L9" s="1326"/>
    </row>
    <row r="10" spans="1:12" ht="12.75">
      <c r="A10" s="1214"/>
      <c r="B10" s="1215">
        <v>1</v>
      </c>
      <c r="C10" s="1040" t="s">
        <v>686</v>
      </c>
      <c r="D10" s="1930"/>
      <c r="E10" s="1216">
        <f>SUM(E11:E13)</f>
        <v>0</v>
      </c>
      <c r="F10" s="1222">
        <f>SUM(F11:F13)</f>
        <v>0</v>
      </c>
      <c r="G10" s="1222">
        <f>SUM(G11:G13)</f>
        <v>0</v>
      </c>
      <c r="H10" s="1221">
        <f aca="true" t="shared" si="0" ref="H10:H39">SUM(F10:G10)</f>
        <v>0</v>
      </c>
      <c r="I10" s="1222">
        <f>SUM(I11:I12)</f>
        <v>0</v>
      </c>
      <c r="J10" s="2079"/>
      <c r="K10" s="1588"/>
      <c r="L10" s="1221"/>
    </row>
    <row r="11" spans="1:12" ht="13.5">
      <c r="A11" s="1214"/>
      <c r="B11" s="1215"/>
      <c r="C11" s="1364" t="s">
        <v>537</v>
      </c>
      <c r="D11" s="1947"/>
      <c r="E11" s="1216"/>
      <c r="F11" s="1222"/>
      <c r="G11" s="1222"/>
      <c r="H11" s="1221">
        <f t="shared" si="0"/>
        <v>0</v>
      </c>
      <c r="I11" s="1222"/>
      <c r="J11" s="2079"/>
      <c r="K11" s="1588"/>
      <c r="L11" s="1221"/>
    </row>
    <row r="12" spans="1:12" ht="13.5" hidden="1">
      <c r="A12" s="1214"/>
      <c r="B12" s="1215"/>
      <c r="C12" s="1364"/>
      <c r="D12" s="1947"/>
      <c r="E12" s="1216"/>
      <c r="F12" s="1222"/>
      <c r="G12" s="1222"/>
      <c r="H12" s="1221">
        <f t="shared" si="0"/>
        <v>0</v>
      </c>
      <c r="I12" s="1222"/>
      <c r="J12" s="2079" t="e">
        <f>I12/H12</f>
        <v>#DIV/0!</v>
      </c>
      <c r="K12" s="1588"/>
      <c r="L12" s="1221"/>
    </row>
    <row r="13" spans="1:12" ht="12.75" hidden="1">
      <c r="A13" s="1214"/>
      <c r="B13" s="1215"/>
      <c r="C13" s="1087"/>
      <c r="D13" s="1961"/>
      <c r="E13" s="1216"/>
      <c r="F13" s="1222"/>
      <c r="G13" s="1222"/>
      <c r="H13" s="1221">
        <f t="shared" si="0"/>
        <v>0</v>
      </c>
      <c r="I13" s="1222"/>
      <c r="J13" s="2079"/>
      <c r="K13" s="1588"/>
      <c r="L13" s="1221"/>
    </row>
    <row r="14" spans="1:12" ht="12.75">
      <c r="A14" s="1214"/>
      <c r="B14" s="1215">
        <v>2</v>
      </c>
      <c r="C14" s="1040" t="s">
        <v>695</v>
      </c>
      <c r="D14" s="1930">
        <f>SUM(D15)</f>
        <v>45000</v>
      </c>
      <c r="E14" s="1047">
        <f>SUM(E15:E21)</f>
        <v>97399</v>
      </c>
      <c r="F14" s="1394">
        <f>SUM(F15:F21)</f>
        <v>97399</v>
      </c>
      <c r="G14" s="1394">
        <f>SUM(G15:G21)</f>
        <v>0</v>
      </c>
      <c r="H14" s="1389">
        <f t="shared" si="0"/>
        <v>97399</v>
      </c>
      <c r="I14" s="1222">
        <f>SUM(I15:I21)</f>
        <v>0</v>
      </c>
      <c r="J14" s="2079">
        <f>I14/H14</f>
        <v>0</v>
      </c>
      <c r="K14" s="1517">
        <f>SUM(K15:K21)</f>
        <v>0</v>
      </c>
      <c r="L14" s="1047">
        <f>SUM(L15:L21)</f>
        <v>0</v>
      </c>
    </row>
    <row r="15" spans="1:12" ht="12.75">
      <c r="A15" s="1214"/>
      <c r="B15" s="1215"/>
      <c r="C15" s="1477" t="s">
        <v>196</v>
      </c>
      <c r="D15" s="1962">
        <v>45000</v>
      </c>
      <c r="E15" s="1047">
        <v>33070</v>
      </c>
      <c r="F15" s="1394">
        <v>33070</v>
      </c>
      <c r="G15" s="1394"/>
      <c r="H15" s="1389">
        <f t="shared" si="0"/>
        <v>33070</v>
      </c>
      <c r="I15" s="1222"/>
      <c r="J15" s="2079">
        <f>I15/H15</f>
        <v>0</v>
      </c>
      <c r="K15" s="1588"/>
      <c r="L15" s="1221"/>
    </row>
    <row r="16" spans="1:12" ht="12.75">
      <c r="A16" s="1214"/>
      <c r="B16" s="1215"/>
      <c r="C16" s="1477" t="s">
        <v>971</v>
      </c>
      <c r="D16" s="1962"/>
      <c r="E16" s="1047">
        <v>17229</v>
      </c>
      <c r="F16" s="1394">
        <v>17229</v>
      </c>
      <c r="G16" s="1394"/>
      <c r="H16" s="1389"/>
      <c r="I16" s="1222"/>
      <c r="J16" s="2079"/>
      <c r="K16" s="1588"/>
      <c r="L16" s="1221"/>
    </row>
    <row r="17" spans="1:12" ht="12.75">
      <c r="A17" s="1214"/>
      <c r="B17" s="1215"/>
      <c r="C17" s="1477" t="s">
        <v>897</v>
      </c>
      <c r="D17" s="1962"/>
      <c r="E17" s="1047">
        <v>17229</v>
      </c>
      <c r="F17" s="1394">
        <v>17229</v>
      </c>
      <c r="G17" s="1394"/>
      <c r="H17" s="1389"/>
      <c r="I17" s="1222"/>
      <c r="J17" s="2079"/>
      <c r="K17" s="1588"/>
      <c r="L17" s="1221"/>
    </row>
    <row r="18" spans="1:12" ht="12.75">
      <c r="A18" s="1214"/>
      <c r="B18" s="1215"/>
      <c r="C18" s="1477" t="s">
        <v>898</v>
      </c>
      <c r="D18" s="1962"/>
      <c r="E18" s="1047">
        <v>12842</v>
      </c>
      <c r="F18" s="1394">
        <v>12842</v>
      </c>
      <c r="G18" s="1394"/>
      <c r="H18" s="1389"/>
      <c r="I18" s="1222"/>
      <c r="J18" s="2079"/>
      <c r="K18" s="1588"/>
      <c r="L18" s="1221"/>
    </row>
    <row r="19" spans="1:12" ht="13.5">
      <c r="A19" s="1214"/>
      <c r="B19" s="1215"/>
      <c r="C19" s="1477" t="s">
        <v>39</v>
      </c>
      <c r="D19" s="1947"/>
      <c r="E19" s="1047">
        <v>100</v>
      </c>
      <c r="F19" s="1394">
        <v>100</v>
      </c>
      <c r="G19" s="1394"/>
      <c r="H19" s="1389">
        <f t="shared" si="0"/>
        <v>100</v>
      </c>
      <c r="I19" s="1222"/>
      <c r="J19" s="2079">
        <f>I19/H19</f>
        <v>0</v>
      </c>
      <c r="K19" s="1588"/>
      <c r="L19" s="1221"/>
    </row>
    <row r="20" spans="1:12" ht="13.5" hidden="1">
      <c r="A20" s="1214"/>
      <c r="B20" s="1215"/>
      <c r="C20" s="1477"/>
      <c r="D20" s="1947"/>
      <c r="E20" s="1047"/>
      <c r="F20" s="1394"/>
      <c r="G20" s="1394"/>
      <c r="H20" s="1389">
        <f t="shared" si="0"/>
        <v>0</v>
      </c>
      <c r="I20" s="1222"/>
      <c r="J20" s="2079"/>
      <c r="K20" s="1588"/>
      <c r="L20" s="1221"/>
    </row>
    <row r="21" spans="1:12" ht="12.75">
      <c r="A21" s="1214"/>
      <c r="B21" s="1215"/>
      <c r="C21" s="1477" t="s">
        <v>430</v>
      </c>
      <c r="D21" s="1962">
        <v>5510</v>
      </c>
      <c r="E21" s="1047">
        <v>16929</v>
      </c>
      <c r="F21" s="1394">
        <v>16929</v>
      </c>
      <c r="G21" s="1394"/>
      <c r="H21" s="1389">
        <f t="shared" si="0"/>
        <v>16929</v>
      </c>
      <c r="I21" s="1222"/>
      <c r="J21" s="2079">
        <f>I21/H21</f>
        <v>0</v>
      </c>
      <c r="K21" s="1588"/>
      <c r="L21" s="1221"/>
    </row>
    <row r="22" spans="1:12" ht="12.75">
      <c r="A22" s="1214"/>
      <c r="B22" s="1215">
        <v>3</v>
      </c>
      <c r="C22" s="1040" t="s">
        <v>653</v>
      </c>
      <c r="D22" s="1930">
        <f>SUM(D29)</f>
        <v>12000</v>
      </c>
      <c r="E22" s="1047">
        <f>SUM(E23:E29)</f>
        <v>41805</v>
      </c>
      <c r="F22" s="1047">
        <f>SUM(F23:F29)</f>
        <v>41805</v>
      </c>
      <c r="G22" s="1394">
        <f>SUM(G23:G29)</f>
        <v>0</v>
      </c>
      <c r="H22" s="1389">
        <f t="shared" si="0"/>
        <v>41805</v>
      </c>
      <c r="I22" s="1222">
        <f>SUM(I23:I29)</f>
        <v>0</v>
      </c>
      <c r="J22" s="2079">
        <f>I22/H22</f>
        <v>0</v>
      </c>
      <c r="K22" s="1517">
        <f>SUM(K23:K29)</f>
        <v>0</v>
      </c>
      <c r="L22" s="1047">
        <f>SUM(L23:L29)</f>
        <v>0</v>
      </c>
    </row>
    <row r="23" spans="1:12" ht="12.75">
      <c r="A23" s="1214"/>
      <c r="B23" s="1215"/>
      <c r="C23" s="1477" t="s">
        <v>847</v>
      </c>
      <c r="D23" s="1930"/>
      <c r="E23" s="1047">
        <v>19000</v>
      </c>
      <c r="F23" s="2003">
        <v>19000</v>
      </c>
      <c r="G23" s="1394"/>
      <c r="H23" s="1389">
        <f t="shared" si="0"/>
        <v>19000</v>
      </c>
      <c r="I23" s="1222"/>
      <c r="J23" s="2079">
        <f aca="true" t="shared" si="1" ref="J23:J33">I23/H23</f>
        <v>0</v>
      </c>
      <c r="K23" s="1588"/>
      <c r="L23" s="1221"/>
    </row>
    <row r="24" spans="1:12" ht="13.5" hidden="1">
      <c r="A24" s="1214"/>
      <c r="B24" s="1215"/>
      <c r="C24" s="1477"/>
      <c r="D24" s="1947"/>
      <c r="E24" s="1047"/>
      <c r="F24" s="1394"/>
      <c r="G24" s="1394"/>
      <c r="H24" s="1389">
        <f t="shared" si="0"/>
        <v>0</v>
      </c>
      <c r="I24" s="1222"/>
      <c r="J24" s="2079"/>
      <c r="K24" s="1588"/>
      <c r="L24" s="1221"/>
    </row>
    <row r="25" spans="1:12" ht="13.5">
      <c r="A25" s="1214"/>
      <c r="B25" s="1215"/>
      <c r="C25" s="1477" t="s">
        <v>971</v>
      </c>
      <c r="D25" s="1947"/>
      <c r="E25" s="1047">
        <v>4652</v>
      </c>
      <c r="F25" s="1394">
        <v>4652</v>
      </c>
      <c r="G25" s="1394"/>
      <c r="H25" s="1389"/>
      <c r="I25" s="1222"/>
      <c r="J25" s="2079"/>
      <c r="K25" s="1588"/>
      <c r="L25" s="1221"/>
    </row>
    <row r="26" spans="1:12" ht="13.5">
      <c r="A26" s="1214"/>
      <c r="B26" s="1215"/>
      <c r="C26" s="1477" t="s">
        <v>897</v>
      </c>
      <c r="D26" s="1947"/>
      <c r="E26" s="1047">
        <v>4652</v>
      </c>
      <c r="F26" s="1394">
        <v>4652</v>
      </c>
      <c r="G26" s="1394"/>
      <c r="H26" s="1389"/>
      <c r="I26" s="1222"/>
      <c r="J26" s="2079"/>
      <c r="K26" s="1588"/>
      <c r="L26" s="1221"/>
    </row>
    <row r="27" spans="1:12" ht="12.75">
      <c r="A27" s="1214"/>
      <c r="B27" s="1215"/>
      <c r="C27" s="1477" t="s">
        <v>430</v>
      </c>
      <c r="D27" s="1962">
        <v>1490</v>
      </c>
      <c r="E27" s="1047">
        <v>4571</v>
      </c>
      <c r="F27" s="1394">
        <v>4571</v>
      </c>
      <c r="G27" s="1394"/>
      <c r="H27" s="1389">
        <f t="shared" si="0"/>
        <v>4571</v>
      </c>
      <c r="I27" s="1222"/>
      <c r="J27" s="2079">
        <f t="shared" si="1"/>
        <v>0</v>
      </c>
      <c r="K27" s="1588"/>
      <c r="L27" s="1221"/>
    </row>
    <row r="28" spans="1:12" ht="12.75" hidden="1">
      <c r="A28" s="1214"/>
      <c r="B28" s="1215"/>
      <c r="C28" s="1477" t="s">
        <v>201</v>
      </c>
      <c r="D28" s="1962"/>
      <c r="E28" s="1047"/>
      <c r="F28" s="1394"/>
      <c r="G28" s="1394"/>
      <c r="H28" s="1389"/>
      <c r="I28" s="1222"/>
      <c r="J28" s="2079"/>
      <c r="K28" s="1588"/>
      <c r="L28" s="1221"/>
    </row>
    <row r="29" spans="1:12" ht="12.75">
      <c r="A29" s="1214"/>
      <c r="B29" s="1215"/>
      <c r="C29" s="1477" t="s">
        <v>196</v>
      </c>
      <c r="D29" s="1962">
        <v>12000</v>
      </c>
      <c r="E29" s="1047">
        <v>8930</v>
      </c>
      <c r="F29" s="1394">
        <v>8930</v>
      </c>
      <c r="G29" s="1394"/>
      <c r="H29" s="1389">
        <f t="shared" si="0"/>
        <v>8930</v>
      </c>
      <c r="I29" s="1222"/>
      <c r="J29" s="2079">
        <f t="shared" si="1"/>
        <v>0</v>
      </c>
      <c r="K29" s="1588"/>
      <c r="L29" s="1221"/>
    </row>
    <row r="30" spans="1:12" ht="12.75">
      <c r="A30" s="1214"/>
      <c r="B30" s="1215">
        <v>4</v>
      </c>
      <c r="C30" s="1040" t="s">
        <v>655</v>
      </c>
      <c r="D30" s="1930"/>
      <c r="E30" s="1047"/>
      <c r="F30" s="1047">
        <f>SUM(F31,F33,F32)</f>
        <v>0</v>
      </c>
      <c r="G30" s="1394">
        <f>SUM(G31:G33)</f>
        <v>0</v>
      </c>
      <c r="H30" s="1389">
        <f t="shared" si="0"/>
        <v>0</v>
      </c>
      <c r="I30" s="1222">
        <f>SUM(I31:I32)</f>
        <v>0</v>
      </c>
      <c r="J30" s="2079"/>
      <c r="K30" s="1588"/>
      <c r="L30" s="1221"/>
    </row>
    <row r="31" spans="1:12" ht="13.5" hidden="1">
      <c r="A31" s="1214"/>
      <c r="B31" s="1215"/>
      <c r="C31" s="1364" t="s">
        <v>196</v>
      </c>
      <c r="D31" s="1947"/>
      <c r="E31" s="1047"/>
      <c r="F31" s="1394"/>
      <c r="G31" s="1394"/>
      <c r="H31" s="1389">
        <f t="shared" si="0"/>
        <v>0</v>
      </c>
      <c r="I31" s="1222"/>
      <c r="J31" s="2079" t="e">
        <f t="shared" si="1"/>
        <v>#DIV/0!</v>
      </c>
      <c r="K31" s="1588"/>
      <c r="L31" s="1221"/>
    </row>
    <row r="32" spans="1:12" ht="13.5" hidden="1">
      <c r="A32" s="1214"/>
      <c r="B32" s="1215"/>
      <c r="C32" s="1364" t="s">
        <v>199</v>
      </c>
      <c r="D32" s="1947"/>
      <c r="E32" s="1047"/>
      <c r="F32" s="1394"/>
      <c r="G32" s="1394"/>
      <c r="H32" s="1389">
        <f t="shared" si="0"/>
        <v>0</v>
      </c>
      <c r="I32" s="1222"/>
      <c r="J32" s="2079" t="e">
        <f t="shared" si="1"/>
        <v>#DIV/0!</v>
      </c>
      <c r="K32" s="1588"/>
      <c r="L32" s="1221"/>
    </row>
    <row r="33" spans="1:12" ht="12.75" hidden="1">
      <c r="A33" s="1214"/>
      <c r="B33" s="1215"/>
      <c r="C33" s="1087" t="s">
        <v>198</v>
      </c>
      <c r="D33" s="1961"/>
      <c r="E33" s="1047"/>
      <c r="F33" s="1394"/>
      <c r="G33" s="1394"/>
      <c r="H33" s="1389">
        <f t="shared" si="0"/>
        <v>0</v>
      </c>
      <c r="I33" s="1222"/>
      <c r="J33" s="2079" t="e">
        <f t="shared" si="1"/>
        <v>#DIV/0!</v>
      </c>
      <c r="K33" s="1588"/>
      <c r="L33" s="1221"/>
    </row>
    <row r="34" spans="1:12" ht="12.75">
      <c r="A34" s="1214"/>
      <c r="B34" s="1215">
        <v>6</v>
      </c>
      <c r="C34" s="1040" t="s">
        <v>683</v>
      </c>
      <c r="D34" s="1930"/>
      <c r="E34" s="1047">
        <f>E35</f>
        <v>0</v>
      </c>
      <c r="F34" s="1394">
        <f>F35+F36</f>
        <v>0</v>
      </c>
      <c r="G34" s="1394">
        <f>G35+G36</f>
        <v>0</v>
      </c>
      <c r="H34" s="1389">
        <f t="shared" si="0"/>
        <v>0</v>
      </c>
      <c r="I34" s="1222">
        <f>SUM(I35:I36)</f>
        <v>0</v>
      </c>
      <c r="J34" s="2079"/>
      <c r="K34" s="1588"/>
      <c r="L34" s="1221"/>
    </row>
    <row r="35" spans="1:12" ht="12.75" hidden="1">
      <c r="A35" s="1214"/>
      <c r="B35" s="1215"/>
      <c r="C35" s="1477" t="s">
        <v>878</v>
      </c>
      <c r="D35" s="1962"/>
      <c r="E35" s="1047"/>
      <c r="F35" s="1394"/>
      <c r="G35" s="1394"/>
      <c r="H35" s="1389">
        <f t="shared" si="0"/>
        <v>0</v>
      </c>
      <c r="I35" s="1222"/>
      <c r="J35" s="2079"/>
      <c r="K35" s="1588"/>
      <c r="L35" s="1221"/>
    </row>
    <row r="36" spans="1:12" ht="12.75" hidden="1">
      <c r="A36" s="1214"/>
      <c r="B36" s="1215"/>
      <c r="C36" s="1477"/>
      <c r="D36" s="1962"/>
      <c r="E36" s="1047"/>
      <c r="F36" s="1452"/>
      <c r="G36" s="1394"/>
      <c r="H36" s="1389">
        <f t="shared" si="0"/>
        <v>0</v>
      </c>
      <c r="I36" s="1222"/>
      <c r="J36" s="2079"/>
      <c r="K36" s="1221"/>
      <c r="L36" s="1587"/>
    </row>
    <row r="37" spans="1:12" ht="12.75">
      <c r="A37" s="1214"/>
      <c r="B37" s="1215"/>
      <c r="C37" s="1046" t="s">
        <v>658</v>
      </c>
      <c r="D37" s="1960">
        <f>D10+D14+D22+D30+D34</f>
        <v>57000</v>
      </c>
      <c r="E37" s="1047">
        <f>E10+E14+E22+E30+E34</f>
        <v>139204</v>
      </c>
      <c r="F37" s="1047">
        <f>F10+F14+F22+F30+F34</f>
        <v>139204</v>
      </c>
      <c r="G37" s="1394">
        <f>G10+G14+G22+G30+G34</f>
        <v>0</v>
      </c>
      <c r="H37" s="1389">
        <f t="shared" si="0"/>
        <v>139204</v>
      </c>
      <c r="I37" s="1222">
        <f>I10+I14+I22+I30+I34</f>
        <v>0</v>
      </c>
      <c r="J37" s="2079">
        <f>I37/H37</f>
        <v>0</v>
      </c>
      <c r="K37" s="1517">
        <f>K10+K14+K22+K30+K34</f>
        <v>0</v>
      </c>
      <c r="L37" s="1047">
        <f>L10+L14+L22+L30+L34</f>
        <v>0</v>
      </c>
    </row>
    <row r="38" spans="1:12" s="1294" customFormat="1" ht="13.5" thickBot="1">
      <c r="A38" s="1224"/>
      <c r="B38" s="1225">
        <v>7</v>
      </c>
      <c r="C38" s="1073" t="s">
        <v>660</v>
      </c>
      <c r="D38" s="1931"/>
      <c r="E38" s="1226"/>
      <c r="F38" s="1453"/>
      <c r="G38" s="1453"/>
      <c r="H38" s="1454">
        <f t="shared" si="0"/>
        <v>0</v>
      </c>
      <c r="I38" s="1328"/>
      <c r="J38" s="2080"/>
      <c r="K38" s="2071"/>
      <c r="L38" s="1329"/>
    </row>
    <row r="39" spans="1:12" s="1276" customFormat="1" ht="15.75" thickBot="1">
      <c r="A39" s="1228"/>
      <c r="B39" s="1229"/>
      <c r="C39" s="1057" t="s">
        <v>119</v>
      </c>
      <c r="D39" s="1944"/>
      <c r="E39" s="1058">
        <f>E37+E38</f>
        <v>139204</v>
      </c>
      <c r="F39" s="1382">
        <f>F37+F38</f>
        <v>139204</v>
      </c>
      <c r="G39" s="1382">
        <f>G37+G38</f>
        <v>0</v>
      </c>
      <c r="H39" s="1391">
        <f t="shared" si="0"/>
        <v>139204</v>
      </c>
      <c r="I39" s="1231">
        <f>I37+I38</f>
        <v>0</v>
      </c>
      <c r="J39" s="1457">
        <f>I39/H39</f>
        <v>0</v>
      </c>
      <c r="K39" s="1304">
        <f>K37+K38</f>
        <v>0</v>
      </c>
      <c r="L39" s="1058">
        <f>L37+L38</f>
        <v>0</v>
      </c>
    </row>
    <row r="40" spans="1:12" s="1276" customFormat="1" ht="15">
      <c r="A40" s="1233">
        <v>3</v>
      </c>
      <c r="B40" s="1234"/>
      <c r="C40" s="1235" t="s">
        <v>154</v>
      </c>
      <c r="D40" s="1932"/>
      <c r="E40" s="1257"/>
      <c r="F40" s="1458"/>
      <c r="G40" s="1458"/>
      <c r="H40" s="1459"/>
      <c r="I40" s="1335"/>
      <c r="J40" s="2081"/>
      <c r="K40" s="2072"/>
      <c r="L40" s="1342"/>
    </row>
    <row r="41" spans="1:12" s="1276" customFormat="1" ht="15">
      <c r="A41" s="1214"/>
      <c r="B41" s="1215">
        <v>1</v>
      </c>
      <c r="C41" s="1040" t="s">
        <v>200</v>
      </c>
      <c r="D41" s="1930"/>
      <c r="E41" s="1047"/>
      <c r="F41" s="1466"/>
      <c r="G41" s="1466"/>
      <c r="H41" s="1467">
        <f aca="true" t="shared" si="2" ref="H41:H59">SUM(F41:G41)</f>
        <v>0</v>
      </c>
      <c r="I41" s="1343"/>
      <c r="J41" s="2079"/>
      <c r="K41" s="2073"/>
      <c r="L41" s="1344"/>
    </row>
    <row r="42" spans="1:12" s="1276" customFormat="1" ht="15">
      <c r="A42" s="1214"/>
      <c r="B42" s="1215">
        <v>2</v>
      </c>
      <c r="C42" s="1040" t="s">
        <v>706</v>
      </c>
      <c r="D42" s="1930"/>
      <c r="E42" s="1047"/>
      <c r="F42" s="1466"/>
      <c r="G42" s="1466"/>
      <c r="H42" s="1467">
        <f t="shared" si="2"/>
        <v>0</v>
      </c>
      <c r="I42" s="1343"/>
      <c r="J42" s="2079"/>
      <c r="K42" s="2073"/>
      <c r="L42" s="1344"/>
    </row>
    <row r="43" spans="1:12" s="1276" customFormat="1" ht="15">
      <c r="A43" s="1214"/>
      <c r="B43" s="1215">
        <v>4</v>
      </c>
      <c r="C43" s="1040" t="s">
        <v>681</v>
      </c>
      <c r="D43" s="1930">
        <f>SUM(D47:D48)</f>
        <v>0</v>
      </c>
      <c r="E43" s="242">
        <f>SUM(E44:E52)</f>
        <v>67614</v>
      </c>
      <c r="F43" s="242">
        <f>SUM(F44:F52)</f>
        <v>67614</v>
      </c>
      <c r="G43" s="242">
        <f>SUM(G46:G52)</f>
        <v>0</v>
      </c>
      <c r="H43" s="1461">
        <f t="shared" si="2"/>
        <v>67614</v>
      </c>
      <c r="I43" s="1241">
        <f>SUM(I47:I48)</f>
        <v>0</v>
      </c>
      <c r="J43" s="2079">
        <f>I43/H43</f>
        <v>0</v>
      </c>
      <c r="K43" s="693">
        <f>SUM(K47:K48)</f>
        <v>0</v>
      </c>
      <c r="L43" s="242">
        <f>SUM(L47:L48)</f>
        <v>0</v>
      </c>
    </row>
    <row r="44" spans="1:12" s="1276" customFormat="1" ht="15">
      <c r="A44" s="1214"/>
      <c r="B44" s="1215"/>
      <c r="C44" s="2305" t="s">
        <v>970</v>
      </c>
      <c r="D44" s="1930"/>
      <c r="E44" s="242">
        <v>4863</v>
      </c>
      <c r="F44" s="727">
        <v>4863</v>
      </c>
      <c r="G44" s="929"/>
      <c r="H44" s="1461">
        <f t="shared" si="2"/>
        <v>4863</v>
      </c>
      <c r="I44" s="1241"/>
      <c r="J44" s="2079"/>
      <c r="K44" s="693"/>
      <c r="L44" s="693"/>
    </row>
    <row r="45" spans="1:12" s="1276" customFormat="1" ht="15">
      <c r="A45" s="1214"/>
      <c r="B45" s="1215"/>
      <c r="C45" s="2305" t="s">
        <v>879</v>
      </c>
      <c r="D45" s="1930"/>
      <c r="E45" s="242">
        <v>10469</v>
      </c>
      <c r="F45" s="727">
        <v>10469</v>
      </c>
      <c r="G45" s="929"/>
      <c r="H45" s="1461">
        <f t="shared" si="2"/>
        <v>10469</v>
      </c>
      <c r="I45" s="1241"/>
      <c r="J45" s="2079"/>
      <c r="K45" s="693"/>
      <c r="L45" s="693"/>
    </row>
    <row r="46" spans="1:12" s="1276" customFormat="1" ht="15">
      <c r="A46" s="1214"/>
      <c r="B46" s="1215"/>
      <c r="C46" s="2262" t="s">
        <v>746</v>
      </c>
      <c r="D46" s="1930"/>
      <c r="E46" s="242">
        <v>20327</v>
      </c>
      <c r="F46" s="1460">
        <v>20327</v>
      </c>
      <c r="G46" s="1460"/>
      <c r="H46" s="1461">
        <f t="shared" si="2"/>
        <v>20327</v>
      </c>
      <c r="I46" s="1241"/>
      <c r="J46" s="2079"/>
      <c r="K46" s="727"/>
      <c r="L46" s="693"/>
    </row>
    <row r="47" spans="1:12" s="1276" customFormat="1" ht="15">
      <c r="A47" s="1214"/>
      <c r="B47" s="1215"/>
      <c r="C47" s="1477" t="s">
        <v>972</v>
      </c>
      <c r="D47" s="1962"/>
      <c r="E47" s="1047">
        <v>14372</v>
      </c>
      <c r="F47" s="1460">
        <v>14372</v>
      </c>
      <c r="G47" s="1461"/>
      <c r="H47" s="1461">
        <f t="shared" si="2"/>
        <v>14372</v>
      </c>
      <c r="I47" s="1343"/>
      <c r="J47" s="2079"/>
      <c r="K47" s="2073"/>
      <c r="L47" s="1344"/>
    </row>
    <row r="48" spans="1:13" s="1276" customFormat="1" ht="15">
      <c r="A48" s="1224"/>
      <c r="B48" s="1225"/>
      <c r="C48" s="2248" t="s">
        <v>973</v>
      </c>
      <c r="D48" s="2232"/>
      <c r="E48" s="1226">
        <v>10333</v>
      </c>
      <c r="F48" s="1462">
        <v>10333</v>
      </c>
      <c r="G48" s="1462"/>
      <c r="H48" s="1463">
        <f t="shared" si="2"/>
        <v>10333</v>
      </c>
      <c r="I48" s="1346"/>
      <c r="J48" s="2080">
        <f>I48/H48</f>
        <v>0</v>
      </c>
      <c r="K48" s="2074"/>
      <c r="L48" s="1347"/>
      <c r="M48" s="1369"/>
    </row>
    <row r="49" spans="1:12" s="1276" customFormat="1" ht="15">
      <c r="A49" s="1214"/>
      <c r="B49" s="1215"/>
      <c r="C49" s="1477" t="s">
        <v>895</v>
      </c>
      <c r="D49" s="1962"/>
      <c r="E49" s="1047">
        <v>4392</v>
      </c>
      <c r="F49" s="1460">
        <v>4392</v>
      </c>
      <c r="G49" s="1460"/>
      <c r="H49" s="1461">
        <f t="shared" si="2"/>
        <v>4392</v>
      </c>
      <c r="I49" s="1343"/>
      <c r="J49" s="2079"/>
      <c r="K49" s="1344"/>
      <c r="L49" s="2219"/>
    </row>
    <row r="50" spans="1:12" s="1276" customFormat="1" ht="15.75" thickBot="1">
      <c r="A50" s="1214"/>
      <c r="B50" s="1215"/>
      <c r="C50" s="1477" t="s">
        <v>896</v>
      </c>
      <c r="D50" s="1962"/>
      <c r="E50" s="1047">
        <v>2858</v>
      </c>
      <c r="F50" s="1460">
        <v>2858</v>
      </c>
      <c r="G50" s="1460"/>
      <c r="H50" s="1461">
        <f t="shared" si="2"/>
        <v>2858</v>
      </c>
      <c r="I50" s="1343"/>
      <c r="J50" s="2079"/>
      <c r="K50" s="1344"/>
      <c r="L50" s="2219"/>
    </row>
    <row r="51" spans="1:12" s="1276" customFormat="1" ht="15.75" hidden="1" thickBot="1">
      <c r="A51" s="1233"/>
      <c r="B51" s="1234"/>
      <c r="C51" s="2225"/>
      <c r="D51" s="1964"/>
      <c r="E51" s="1257"/>
      <c r="F51" s="1479"/>
      <c r="G51" s="1479"/>
      <c r="H51" s="1480">
        <f t="shared" si="2"/>
        <v>0</v>
      </c>
      <c r="I51" s="1335"/>
      <c r="J51" s="2081"/>
      <c r="K51" s="1342"/>
      <c r="L51" s="1337"/>
    </row>
    <row r="52" spans="1:12" s="1276" customFormat="1" ht="15.75" hidden="1" thickBot="1">
      <c r="A52" s="1248"/>
      <c r="B52" s="1249"/>
      <c r="C52" s="2272"/>
      <c r="D52" s="1965"/>
      <c r="E52" s="1251"/>
      <c r="F52" s="1464"/>
      <c r="G52" s="1464"/>
      <c r="H52" s="1465">
        <f t="shared" si="2"/>
        <v>0</v>
      </c>
      <c r="I52" s="1352"/>
      <c r="J52" s="2082"/>
      <c r="K52" s="2008"/>
      <c r="L52" s="1578"/>
    </row>
    <row r="53" spans="1:12" s="1276" customFormat="1" ht="15.75" thickBot="1">
      <c r="A53" s="1228"/>
      <c r="B53" s="1229"/>
      <c r="C53" s="1057" t="s">
        <v>154</v>
      </c>
      <c r="D53" s="1944">
        <f>D41+D42+D43</f>
        <v>0</v>
      </c>
      <c r="E53" s="1058">
        <f>E41+E42+E43</f>
        <v>67614</v>
      </c>
      <c r="F53" s="1382">
        <f>F41+F42+F43</f>
        <v>67614</v>
      </c>
      <c r="G53" s="1382">
        <f>G41+G42+G43</f>
        <v>0</v>
      </c>
      <c r="H53" s="1391">
        <f t="shared" si="2"/>
        <v>67614</v>
      </c>
      <c r="I53" s="1231">
        <f>I41+I42+I43</f>
        <v>0</v>
      </c>
      <c r="J53" s="1457">
        <f>I53/H53</f>
        <v>0</v>
      </c>
      <c r="K53" s="1304">
        <f>K41+K42+K43</f>
        <v>0</v>
      </c>
      <c r="L53" s="1058">
        <f>L41+L42+L43</f>
        <v>0</v>
      </c>
    </row>
    <row r="54" spans="1:12" s="1276" customFormat="1" ht="15">
      <c r="A54" s="1233">
        <v>4</v>
      </c>
      <c r="B54" s="1234"/>
      <c r="C54" s="1235" t="s">
        <v>714</v>
      </c>
      <c r="D54" s="1932"/>
      <c r="E54" s="1257"/>
      <c r="F54" s="1458"/>
      <c r="G54" s="1458"/>
      <c r="H54" s="1459">
        <f t="shared" si="2"/>
        <v>0</v>
      </c>
      <c r="I54" s="1335"/>
      <c r="J54" s="2081"/>
      <c r="K54" s="2072"/>
      <c r="L54" s="1342"/>
    </row>
    <row r="55" spans="1:12" s="1276" customFormat="1" ht="15">
      <c r="A55" s="1214"/>
      <c r="B55" s="1215">
        <v>8</v>
      </c>
      <c r="C55" s="1040" t="s">
        <v>730</v>
      </c>
      <c r="D55" s="1930"/>
      <c r="E55" s="1047">
        <f>E56+E57</f>
        <v>0</v>
      </c>
      <c r="F55" s="1047">
        <f>F56+F57</f>
        <v>0</v>
      </c>
      <c r="G55" s="1047">
        <f>G56+G57</f>
        <v>0</v>
      </c>
      <c r="H55" s="1467">
        <f t="shared" si="2"/>
        <v>0</v>
      </c>
      <c r="I55" s="1343"/>
      <c r="J55" s="2079"/>
      <c r="K55" s="2073"/>
      <c r="L55" s="1344"/>
    </row>
    <row r="56" spans="1:12" s="1276" customFormat="1" ht="15" hidden="1">
      <c r="A56" s="1224"/>
      <c r="B56" s="1225"/>
      <c r="C56" s="1073" t="s">
        <v>201</v>
      </c>
      <c r="D56" s="1931"/>
      <c r="E56" s="1226"/>
      <c r="F56" s="1481"/>
      <c r="G56" s="1481"/>
      <c r="H56" s="1467">
        <f t="shared" si="2"/>
        <v>0</v>
      </c>
      <c r="I56" s="1346"/>
      <c r="J56" s="2080" t="e">
        <f>I56/H56</f>
        <v>#DIV/0!</v>
      </c>
      <c r="K56" s="2073"/>
      <c r="L56" s="1344"/>
    </row>
    <row r="57" spans="1:12" s="1276" customFormat="1" ht="15" hidden="1">
      <c r="A57" s="1224"/>
      <c r="B57" s="1225"/>
      <c r="C57" s="1073" t="s">
        <v>203</v>
      </c>
      <c r="D57" s="1931"/>
      <c r="E57" s="1226"/>
      <c r="F57" s="1462"/>
      <c r="G57" s="1462"/>
      <c r="H57" s="1467">
        <f t="shared" si="2"/>
        <v>0</v>
      </c>
      <c r="I57" s="1346"/>
      <c r="J57" s="2080"/>
      <c r="K57" s="2073"/>
      <c r="L57" s="1344"/>
    </row>
    <row r="58" spans="1:12" s="1276" customFormat="1" ht="15.75" thickBot="1">
      <c r="A58" s="1224"/>
      <c r="B58" s="1225"/>
      <c r="C58" s="1262" t="s">
        <v>735</v>
      </c>
      <c r="D58" s="1934"/>
      <c r="E58" s="1263">
        <f>E55</f>
        <v>0</v>
      </c>
      <c r="F58" s="1482">
        <f>F55</f>
        <v>0</v>
      </c>
      <c r="G58" s="1482">
        <f>G55</f>
        <v>0</v>
      </c>
      <c r="H58" s="1483">
        <f t="shared" si="2"/>
        <v>0</v>
      </c>
      <c r="I58" s="1265">
        <f>I55</f>
        <v>0</v>
      </c>
      <c r="J58" s="2080"/>
      <c r="K58" s="2074"/>
      <c r="L58" s="1347"/>
    </row>
    <row r="59" spans="1:12" s="1276" customFormat="1" ht="15.75" thickBot="1">
      <c r="A59" s="1228"/>
      <c r="B59" s="1229"/>
      <c r="C59" s="1057" t="s">
        <v>714</v>
      </c>
      <c r="D59" s="1944"/>
      <c r="E59" s="1058">
        <f>E58</f>
        <v>0</v>
      </c>
      <c r="F59" s="1382">
        <f>F58</f>
        <v>0</v>
      </c>
      <c r="G59" s="1382">
        <f>G58</f>
        <v>0</v>
      </c>
      <c r="H59" s="1391">
        <f t="shared" si="2"/>
        <v>0</v>
      </c>
      <c r="I59" s="1231">
        <f>I58</f>
        <v>0</v>
      </c>
      <c r="J59" s="2084"/>
      <c r="K59" s="2085"/>
      <c r="L59" s="1332"/>
    </row>
    <row r="60" spans="1:12" s="1276" customFormat="1" ht="8.25" customHeight="1" thickBot="1">
      <c r="A60" s="1355"/>
      <c r="B60" s="1356"/>
      <c r="C60" s="1357"/>
      <c r="D60" s="1357"/>
      <c r="E60" s="1484"/>
      <c r="F60" s="1485"/>
      <c r="G60" s="1485"/>
      <c r="H60" s="1486"/>
      <c r="I60" s="1331"/>
      <c r="J60" s="2084"/>
      <c r="K60" s="2072"/>
      <c r="L60" s="1342"/>
    </row>
    <row r="61" spans="1:12" s="1276" customFormat="1" ht="15.75">
      <c r="A61" s="1487"/>
      <c r="B61" s="1271"/>
      <c r="C61" s="1488" t="s">
        <v>156</v>
      </c>
      <c r="D61" s="1966"/>
      <c r="E61" s="1272"/>
      <c r="F61" s="1489"/>
      <c r="G61" s="1489"/>
      <c r="H61" s="1490"/>
      <c r="I61" s="1491"/>
      <c r="J61" s="2087"/>
      <c r="K61" s="2073"/>
      <c r="L61" s="1344"/>
    </row>
    <row r="62" spans="1:12" s="1276" customFormat="1" ht="15">
      <c r="A62" s="1359"/>
      <c r="B62" s="1360"/>
      <c r="C62" s="1040"/>
      <c r="D62" s="1962"/>
      <c r="E62" s="1492"/>
      <c r="F62" s="1492"/>
      <c r="G62" s="1492"/>
      <c r="H62" s="1494">
        <f aca="true" t="shared" si="3" ref="H62:H79">SUM(F62:G62)</f>
        <v>0</v>
      </c>
      <c r="I62" s="1495">
        <f>I12</f>
        <v>0</v>
      </c>
      <c r="J62" s="2079" t="e">
        <f>I62/H62</f>
        <v>#DIV/0!</v>
      </c>
      <c r="K62" s="2086">
        <f>K19+K23</f>
        <v>0</v>
      </c>
      <c r="L62" s="1492">
        <f>L19+L23</f>
        <v>0</v>
      </c>
    </row>
    <row r="63" spans="1:12" s="1276" customFormat="1" ht="15">
      <c r="A63" s="1359"/>
      <c r="B63" s="1360"/>
      <c r="C63" s="1477" t="s">
        <v>430</v>
      </c>
      <c r="D63" s="1962"/>
      <c r="E63" s="1492">
        <f>E21+E27</f>
        <v>21500</v>
      </c>
      <c r="F63" s="1492">
        <f>F21+F27</f>
        <v>21500</v>
      </c>
      <c r="G63" s="1492">
        <f>G21+G27</f>
        <v>0</v>
      </c>
      <c r="H63" s="1494">
        <f t="shared" si="3"/>
        <v>21500</v>
      </c>
      <c r="I63" s="1495">
        <f>I21+I27</f>
        <v>0</v>
      </c>
      <c r="J63" s="2079">
        <f>I63/H63</f>
        <v>0</v>
      </c>
      <c r="K63" s="2086">
        <f>K21+K27</f>
        <v>0</v>
      </c>
      <c r="L63" s="1492">
        <f>L21+L27</f>
        <v>0</v>
      </c>
    </row>
    <row r="64" spans="1:12" s="1276" customFormat="1" ht="15">
      <c r="A64" s="1359"/>
      <c r="B64" s="1360"/>
      <c r="C64" s="1477" t="s">
        <v>196</v>
      </c>
      <c r="D64" s="1962"/>
      <c r="E64" s="1492">
        <f>E15+E29+E31</f>
        <v>42000</v>
      </c>
      <c r="F64" s="1493">
        <f>F15+F29</f>
        <v>42000</v>
      </c>
      <c r="G64" s="1493">
        <f>G15+G29</f>
        <v>0</v>
      </c>
      <c r="H64" s="1494">
        <f t="shared" si="3"/>
        <v>42000</v>
      </c>
      <c r="I64" s="1495">
        <f>I15+I29</f>
        <v>0</v>
      </c>
      <c r="J64" s="2079">
        <f>I64/H64</f>
        <v>0</v>
      </c>
      <c r="K64" s="2238">
        <f>K15+K29+K31</f>
        <v>0</v>
      </c>
      <c r="L64" s="2086">
        <f>L15+L29+L31</f>
        <v>0</v>
      </c>
    </row>
    <row r="65" spans="1:12" s="1276" customFormat="1" ht="15" hidden="1">
      <c r="A65" s="1359"/>
      <c r="B65" s="1360"/>
      <c r="C65" s="1477"/>
      <c r="D65" s="1962"/>
      <c r="E65" s="1492">
        <f>E35</f>
        <v>0</v>
      </c>
      <c r="F65" s="1492">
        <f>F35</f>
        <v>0</v>
      </c>
      <c r="G65" s="1492">
        <f>G35</f>
        <v>0</v>
      </c>
      <c r="H65" s="1494">
        <f t="shared" si="3"/>
        <v>0</v>
      </c>
      <c r="I65" s="1495"/>
      <c r="J65" s="2079"/>
      <c r="K65" s="2238"/>
      <c r="L65" s="2086"/>
    </row>
    <row r="66" spans="1:12" s="1276" customFormat="1" ht="15">
      <c r="A66" s="1359"/>
      <c r="B66" s="1360"/>
      <c r="C66" s="1477" t="s">
        <v>39</v>
      </c>
      <c r="D66" s="1962" t="e">
        <f>#REF!</f>
        <v>#REF!</v>
      </c>
      <c r="E66" s="1492">
        <f>E19</f>
        <v>100</v>
      </c>
      <c r="F66" s="1493">
        <f>F19</f>
        <v>100</v>
      </c>
      <c r="G66" s="1493">
        <f>G19</f>
        <v>0</v>
      </c>
      <c r="H66" s="1494">
        <f t="shared" si="3"/>
        <v>100</v>
      </c>
      <c r="I66" s="1495">
        <f>I36</f>
        <v>0</v>
      </c>
      <c r="J66" s="2079"/>
      <c r="K66" s="1344"/>
      <c r="L66" s="2219"/>
    </row>
    <row r="67" spans="1:12" s="1276" customFormat="1" ht="15">
      <c r="A67" s="1359"/>
      <c r="B67" s="1360"/>
      <c r="C67" s="1477" t="s">
        <v>847</v>
      </c>
      <c r="D67" s="1962"/>
      <c r="E67" s="1492">
        <f>E23</f>
        <v>19000</v>
      </c>
      <c r="F67" s="1492">
        <f>F23</f>
        <v>19000</v>
      </c>
      <c r="G67" s="1492">
        <f>G23</f>
        <v>0</v>
      </c>
      <c r="H67" s="1494">
        <f t="shared" si="3"/>
        <v>19000</v>
      </c>
      <c r="I67" s="1495"/>
      <c r="J67" s="2079"/>
      <c r="K67" s="1344"/>
      <c r="L67" s="2219"/>
    </row>
    <row r="68" spans="1:12" s="1276" customFormat="1" ht="15">
      <c r="A68" s="1359"/>
      <c r="B68" s="1360"/>
      <c r="C68" s="1477" t="s">
        <v>970</v>
      </c>
      <c r="D68" s="1962"/>
      <c r="E68" s="1492">
        <f aca="true" t="shared" si="4" ref="E68:F70">E44</f>
        <v>4863</v>
      </c>
      <c r="F68" s="1492">
        <f t="shared" si="4"/>
        <v>4863</v>
      </c>
      <c r="G68" s="2306"/>
      <c r="H68" s="1494">
        <f t="shared" si="3"/>
        <v>4863</v>
      </c>
      <c r="I68" s="1495"/>
      <c r="J68" s="2079"/>
      <c r="K68" s="2219"/>
      <c r="L68" s="2219"/>
    </row>
    <row r="69" spans="1:12" s="1276" customFormat="1" ht="15">
      <c r="A69" s="1359"/>
      <c r="B69" s="1360"/>
      <c r="C69" s="1477" t="s">
        <v>879</v>
      </c>
      <c r="D69" s="1962"/>
      <c r="E69" s="1492">
        <f t="shared" si="4"/>
        <v>10469</v>
      </c>
      <c r="F69" s="1492">
        <f t="shared" si="4"/>
        <v>10469</v>
      </c>
      <c r="G69" s="2306"/>
      <c r="H69" s="1494">
        <f t="shared" si="3"/>
        <v>10469</v>
      </c>
      <c r="I69" s="1495"/>
      <c r="J69" s="2079"/>
      <c r="K69" s="2219"/>
      <c r="L69" s="2219"/>
    </row>
    <row r="70" spans="1:12" s="1276" customFormat="1" ht="15">
      <c r="A70" s="1359"/>
      <c r="B70" s="1360"/>
      <c r="C70" s="1478" t="s">
        <v>746</v>
      </c>
      <c r="D70" s="1962" t="e">
        <f>#REF!</f>
        <v>#REF!</v>
      </c>
      <c r="E70" s="1492">
        <f t="shared" si="4"/>
        <v>20327</v>
      </c>
      <c r="F70" s="1492">
        <f t="shared" si="4"/>
        <v>20327</v>
      </c>
      <c r="G70" s="1492">
        <f>G46</f>
        <v>0</v>
      </c>
      <c r="H70" s="1494">
        <f t="shared" si="3"/>
        <v>20327</v>
      </c>
      <c r="I70" s="1495" t="e">
        <f>#REF!+I35</f>
        <v>#REF!</v>
      </c>
      <c r="J70" s="2079" t="e">
        <f>I70/H70</f>
        <v>#REF!</v>
      </c>
      <c r="K70" s="2086"/>
      <c r="L70" s="1492"/>
    </row>
    <row r="71" spans="1:12" s="1276" customFormat="1" ht="15">
      <c r="A71" s="1359"/>
      <c r="B71" s="1360"/>
      <c r="C71" s="1478" t="s">
        <v>971</v>
      </c>
      <c r="D71" s="1478" t="e">
        <f>#REF!</f>
        <v>#REF!</v>
      </c>
      <c r="E71" s="1492">
        <f>E16+E25</f>
        <v>21881</v>
      </c>
      <c r="F71" s="1492">
        <f>F16+F25</f>
        <v>21881</v>
      </c>
      <c r="G71" s="1492">
        <f>G16+G25</f>
        <v>0</v>
      </c>
      <c r="H71" s="1494">
        <f t="shared" si="3"/>
        <v>21881</v>
      </c>
      <c r="I71" s="1495" t="e">
        <f>I20+I28+#REF!</f>
        <v>#REF!</v>
      </c>
      <c r="J71" s="2079"/>
      <c r="K71" s="2073"/>
      <c r="L71" s="1344"/>
    </row>
    <row r="72" spans="1:12" s="1276" customFormat="1" ht="15">
      <c r="A72" s="1359"/>
      <c r="B72" s="1360"/>
      <c r="C72" s="2225" t="s">
        <v>897</v>
      </c>
      <c r="D72" s="1963"/>
      <c r="E72" s="1492">
        <f>E17+E26+E18</f>
        <v>34723</v>
      </c>
      <c r="F72" s="1492">
        <f>F17+F26+F18</f>
        <v>34723</v>
      </c>
      <c r="G72" s="1493">
        <f>G16+G25</f>
        <v>0</v>
      </c>
      <c r="H72" s="1494">
        <f t="shared" si="3"/>
        <v>34723</v>
      </c>
      <c r="I72" s="1495"/>
      <c r="J72" s="2079"/>
      <c r="K72" s="2073"/>
      <c r="L72" s="1344"/>
    </row>
    <row r="73" spans="1:12" s="1276" customFormat="1" ht="15">
      <c r="A73" s="1359"/>
      <c r="B73" s="1360"/>
      <c r="C73" s="1364" t="s">
        <v>972</v>
      </c>
      <c r="D73" s="1947"/>
      <c r="E73" s="1492">
        <f aca="true" t="shared" si="5" ref="E73:G78">E47</f>
        <v>14372</v>
      </c>
      <c r="F73" s="1492">
        <f>F47</f>
        <v>14372</v>
      </c>
      <c r="G73" s="1493">
        <f t="shared" si="5"/>
        <v>0</v>
      </c>
      <c r="H73" s="1494">
        <f t="shared" si="3"/>
        <v>14372</v>
      </c>
      <c r="I73" s="1495">
        <f>I11</f>
        <v>0</v>
      </c>
      <c r="J73" s="2079"/>
      <c r="K73" s="2073"/>
      <c r="L73" s="1344"/>
    </row>
    <row r="74" spans="1:12" s="1276" customFormat="1" ht="15">
      <c r="A74" s="1359"/>
      <c r="B74" s="1360"/>
      <c r="C74" s="1364" t="s">
        <v>973</v>
      </c>
      <c r="D74" s="1963"/>
      <c r="E74" s="1492">
        <f t="shared" si="5"/>
        <v>10333</v>
      </c>
      <c r="F74" s="1492">
        <f>F48</f>
        <v>10333</v>
      </c>
      <c r="G74" s="1493">
        <f t="shared" si="5"/>
        <v>0</v>
      </c>
      <c r="H74" s="1496">
        <f t="shared" si="3"/>
        <v>10333</v>
      </c>
      <c r="I74" s="1495">
        <f>I24</f>
        <v>0</v>
      </c>
      <c r="J74" s="2079"/>
      <c r="K74" s="2073"/>
      <c r="L74" s="1467"/>
    </row>
    <row r="75" spans="1:12" s="1276" customFormat="1" ht="15">
      <c r="A75" s="1359"/>
      <c r="B75" s="1360"/>
      <c r="C75" s="1477" t="s">
        <v>895</v>
      </c>
      <c r="D75" s="1963"/>
      <c r="E75" s="1492">
        <f t="shared" si="5"/>
        <v>4392</v>
      </c>
      <c r="F75" s="1492">
        <f>F49</f>
        <v>4392</v>
      </c>
      <c r="G75" s="1493">
        <f t="shared" si="5"/>
        <v>0</v>
      </c>
      <c r="H75" s="1494">
        <f t="shared" si="3"/>
        <v>4392</v>
      </c>
      <c r="I75" s="1499"/>
      <c r="J75" s="2082"/>
      <c r="K75" s="2074"/>
      <c r="L75" s="2006"/>
    </row>
    <row r="76" spans="1:12" s="1276" customFormat="1" ht="15.75" thickBot="1">
      <c r="A76" s="1359"/>
      <c r="B76" s="1360"/>
      <c r="C76" s="1477" t="s">
        <v>896</v>
      </c>
      <c r="D76" s="1963"/>
      <c r="E76" s="1492">
        <f t="shared" si="5"/>
        <v>2858</v>
      </c>
      <c r="F76" s="1492">
        <f>F50</f>
        <v>2858</v>
      </c>
      <c r="G76" s="1493">
        <f t="shared" si="5"/>
        <v>0</v>
      </c>
      <c r="H76" s="1494">
        <f t="shared" si="3"/>
        <v>2858</v>
      </c>
      <c r="I76" s="1499"/>
      <c r="J76" s="2082"/>
      <c r="K76" s="2074"/>
      <c r="L76" s="2006"/>
    </row>
    <row r="77" spans="1:12" s="1276" customFormat="1" ht="15.75" hidden="1" thickBot="1">
      <c r="A77" s="1359"/>
      <c r="B77" s="1360"/>
      <c r="C77" s="1477"/>
      <c r="D77" s="1963"/>
      <c r="E77" s="1492">
        <f t="shared" si="5"/>
        <v>0</v>
      </c>
      <c r="F77" s="1492">
        <f t="shared" si="5"/>
        <v>0</v>
      </c>
      <c r="G77" s="1494">
        <f t="shared" si="5"/>
        <v>0</v>
      </c>
      <c r="H77" s="1496">
        <f t="shared" si="3"/>
        <v>0</v>
      </c>
      <c r="I77" s="1499"/>
      <c r="J77" s="2082"/>
      <c r="K77" s="2074"/>
      <c r="L77" s="2006"/>
    </row>
    <row r="78" spans="1:12" s="1276" customFormat="1" ht="15.75" hidden="1" thickBot="1">
      <c r="A78" s="1365"/>
      <c r="B78" s="1366"/>
      <c r="C78" s="2225"/>
      <c r="D78" s="1965"/>
      <c r="E78" s="1497">
        <f t="shared" si="5"/>
        <v>0</v>
      </c>
      <c r="F78" s="1497">
        <f t="shared" si="5"/>
        <v>0</v>
      </c>
      <c r="G78" s="1498">
        <f t="shared" si="5"/>
        <v>0</v>
      </c>
      <c r="H78" s="1496">
        <f t="shared" si="3"/>
        <v>0</v>
      </c>
      <c r="I78" s="1499"/>
      <c r="J78" s="2082"/>
      <c r="K78" s="2074"/>
      <c r="L78" s="1347"/>
    </row>
    <row r="79" spans="1:12" s="1276" customFormat="1" ht="16.5" thickBot="1">
      <c r="A79" s="1290"/>
      <c r="B79" s="1370"/>
      <c r="C79" s="1118" t="s">
        <v>51</v>
      </c>
      <c r="D79" s="1371" t="e">
        <f>SUM(D62:D78)</f>
        <v>#REF!</v>
      </c>
      <c r="E79" s="1371">
        <f>SUM(E62:E78)</f>
        <v>206818</v>
      </c>
      <c r="F79" s="1371">
        <f>SUM(F62:F78)</f>
        <v>206818</v>
      </c>
      <c r="G79" s="1451">
        <f>SUM(G62:G78)</f>
        <v>0</v>
      </c>
      <c r="H79" s="1450">
        <f t="shared" si="3"/>
        <v>206818</v>
      </c>
      <c r="I79" s="1372" t="e">
        <f>SUM(I62:I74)</f>
        <v>#REF!</v>
      </c>
      <c r="J79" s="1457" t="e">
        <f>I79/H79</f>
        <v>#REF!</v>
      </c>
      <c r="K79" s="1533">
        <f>SUM(K62:K78)</f>
        <v>0</v>
      </c>
      <c r="L79" s="1371">
        <f>SUM(L62:L78)</f>
        <v>0</v>
      </c>
    </row>
    <row r="80" spans="1:12" s="1276" customFormat="1" ht="12.75" customHeight="1" thickBot="1">
      <c r="A80" s="2321"/>
      <c r="B80" s="2322"/>
      <c r="C80" s="1616"/>
      <c r="D80" s="1616"/>
      <c r="E80" s="1655"/>
      <c r="F80" s="1485"/>
      <c r="G80" s="1485"/>
      <c r="H80" s="1486"/>
      <c r="I80" s="1331"/>
      <c r="J80" s="2084"/>
      <c r="K80" s="2085"/>
      <c r="L80" s="1332"/>
    </row>
    <row r="81" spans="1:12" s="1324" customFormat="1" ht="16.5" thickBot="1">
      <c r="A81" s="2315"/>
      <c r="B81" s="2316"/>
      <c r="C81" s="2316" t="s">
        <v>130</v>
      </c>
      <c r="D81" s="2316"/>
      <c r="E81" s="2317"/>
      <c r="F81" s="2318"/>
      <c r="G81" s="2318"/>
      <c r="H81" s="2319"/>
      <c r="I81" s="2315"/>
      <c r="J81" s="2088"/>
      <c r="K81" s="2320"/>
      <c r="L81" s="1377"/>
    </row>
    <row r="82" spans="1:12" s="1294" customFormat="1" ht="16.5" thickBot="1">
      <c r="A82" s="1378"/>
      <c r="B82" s="1379"/>
      <c r="C82" s="1380" t="s">
        <v>197</v>
      </c>
      <c r="D82" s="1949">
        <f>SUM(D83:D85)</f>
        <v>4500</v>
      </c>
      <c r="E82" s="1381">
        <f>SUM(E83:E85)</f>
        <v>9000</v>
      </c>
      <c r="F82" s="1382">
        <f>SUM(F83:F85)</f>
        <v>9000</v>
      </c>
      <c r="G82" s="1382">
        <f>SUM(G83:G85)</f>
        <v>0</v>
      </c>
      <c r="H82" s="1391">
        <f aca="true" t="shared" si="6" ref="H82:H145">SUM(F82:G82)</f>
        <v>9000</v>
      </c>
      <c r="I82" s="1383">
        <f>SUM(I83:I85)</f>
        <v>0</v>
      </c>
      <c r="J82" s="1457">
        <f>I82/H82</f>
        <v>0</v>
      </c>
      <c r="K82" s="1392">
        <f>SUM(K83:K85)</f>
        <v>0</v>
      </c>
      <c r="L82" s="1381">
        <f>SUM(L83:L85)</f>
        <v>0</v>
      </c>
    </row>
    <row r="83" spans="1:12" ht="15.75">
      <c r="A83" s="1384"/>
      <c r="B83" s="1385">
        <v>1</v>
      </c>
      <c r="C83" s="1431" t="s">
        <v>58</v>
      </c>
      <c r="D83" s="1951"/>
      <c r="E83" s="1296"/>
      <c r="F83" s="1386"/>
      <c r="G83" s="1386"/>
      <c r="H83" s="1393">
        <f t="shared" si="6"/>
        <v>0</v>
      </c>
      <c r="I83" s="1297"/>
      <c r="J83" s="2081"/>
      <c r="K83" s="1597"/>
      <c r="L83" s="1591"/>
    </row>
    <row r="84" spans="1:12" ht="15.75">
      <c r="A84" s="1384"/>
      <c r="B84" s="1385">
        <v>2</v>
      </c>
      <c r="C84" s="1301" t="s">
        <v>29</v>
      </c>
      <c r="D84" s="1950"/>
      <c r="E84" s="1296"/>
      <c r="F84" s="1394"/>
      <c r="G84" s="1394"/>
      <c r="H84" s="1389">
        <f t="shared" si="6"/>
        <v>0</v>
      </c>
      <c r="I84" s="1222"/>
      <c r="J84" s="2079"/>
      <c r="K84" s="1588"/>
      <c r="L84" s="1221"/>
    </row>
    <row r="85" spans="1:12" ht="16.5" thickBot="1">
      <c r="A85" s="1384"/>
      <c r="B85" s="1385">
        <v>3</v>
      </c>
      <c r="C85" s="1301" t="s">
        <v>60</v>
      </c>
      <c r="D85" s="1950">
        <v>4500</v>
      </c>
      <c r="E85" s="1296">
        <v>9000</v>
      </c>
      <c r="F85" s="1303">
        <v>9000</v>
      </c>
      <c r="G85" s="1303"/>
      <c r="H85" s="1302">
        <f t="shared" si="6"/>
        <v>9000</v>
      </c>
      <c r="I85" s="1202"/>
      <c r="J85" s="2080">
        <f>I85/H85</f>
        <v>0</v>
      </c>
      <c r="K85" s="1968"/>
      <c r="L85" s="1201"/>
    </row>
    <row r="86" spans="1:12" ht="16.5" thickBot="1">
      <c r="A86" s="1378"/>
      <c r="B86" s="1379"/>
      <c r="C86" s="1380" t="s">
        <v>204</v>
      </c>
      <c r="D86" s="1949">
        <f>SUM(D87:D89)</f>
        <v>1000</v>
      </c>
      <c r="E86" s="1381">
        <f>SUM(E87:E89)</f>
        <v>4000</v>
      </c>
      <c r="F86" s="1382">
        <f>SUM(F87:F89)</f>
        <v>4000</v>
      </c>
      <c r="G86" s="1382">
        <f>SUM(G87:G89)</f>
        <v>0</v>
      </c>
      <c r="H86" s="1391">
        <f t="shared" si="6"/>
        <v>4000</v>
      </c>
      <c r="I86" s="1383">
        <f>SUM(I87:I89)</f>
        <v>0</v>
      </c>
      <c r="J86" s="1457">
        <f>I86/H86</f>
        <v>0</v>
      </c>
      <c r="K86" s="1392">
        <f>SUM(K87:K89)</f>
        <v>0</v>
      </c>
      <c r="L86" s="1381">
        <f>SUM(L87:L89)</f>
        <v>0</v>
      </c>
    </row>
    <row r="87" spans="1:12" ht="15.75">
      <c r="A87" s="1384"/>
      <c r="B87" s="1385">
        <v>1</v>
      </c>
      <c r="C87" s="1431" t="s">
        <v>58</v>
      </c>
      <c r="D87" s="1951"/>
      <c r="E87" s="1296"/>
      <c r="F87" s="1386"/>
      <c r="G87" s="1386"/>
      <c r="H87" s="1393">
        <f t="shared" si="6"/>
        <v>0</v>
      </c>
      <c r="I87" s="1297"/>
      <c r="J87" s="2081"/>
      <c r="K87" s="1597"/>
      <c r="L87" s="1591"/>
    </row>
    <row r="88" spans="1:12" ht="15.75">
      <c r="A88" s="1384"/>
      <c r="B88" s="1385">
        <v>2</v>
      </c>
      <c r="C88" s="1301" t="s">
        <v>29</v>
      </c>
      <c r="D88" s="1950"/>
      <c r="E88" s="1296"/>
      <c r="F88" s="1394"/>
      <c r="G88" s="1394"/>
      <c r="H88" s="1389">
        <f t="shared" si="6"/>
        <v>0</v>
      </c>
      <c r="I88" s="1222"/>
      <c r="J88" s="2079"/>
      <c r="K88" s="1588"/>
      <c r="L88" s="1221"/>
    </row>
    <row r="89" spans="1:12" ht="16.5" thickBot="1">
      <c r="A89" s="1384"/>
      <c r="B89" s="1385">
        <v>3</v>
      </c>
      <c r="C89" s="1301" t="s">
        <v>60</v>
      </c>
      <c r="D89" s="1950">
        <v>1000</v>
      </c>
      <c r="E89" s="1296">
        <v>4000</v>
      </c>
      <c r="F89" s="1303">
        <v>4000</v>
      </c>
      <c r="G89" s="1303"/>
      <c r="H89" s="1302">
        <f t="shared" si="6"/>
        <v>4000</v>
      </c>
      <c r="I89" s="1202"/>
      <c r="J89" s="2080">
        <f>I89/H89</f>
        <v>0</v>
      </c>
      <c r="K89" s="1968"/>
      <c r="L89" s="1201"/>
    </row>
    <row r="90" spans="1:12" ht="16.5" thickBot="1">
      <c r="A90" s="1378"/>
      <c r="B90" s="1379"/>
      <c r="C90" s="1380" t="s">
        <v>205</v>
      </c>
      <c r="D90" s="1949">
        <f>SUM(D91:D93)</f>
        <v>1500</v>
      </c>
      <c r="E90" s="1381">
        <f>SUM(E91:E93)</f>
        <v>5000</v>
      </c>
      <c r="F90" s="1382">
        <f>SUM(F91:F93)</f>
        <v>5000</v>
      </c>
      <c r="G90" s="1382">
        <f>SUM(G91:G93)</f>
        <v>0</v>
      </c>
      <c r="H90" s="1391">
        <f t="shared" si="6"/>
        <v>5000</v>
      </c>
      <c r="I90" s="1383">
        <f>SUM(I91:I93)</f>
        <v>0</v>
      </c>
      <c r="J90" s="1457">
        <f>I90/H90</f>
        <v>0</v>
      </c>
      <c r="K90" s="1392">
        <f>SUM(K91:K93)</f>
        <v>0</v>
      </c>
      <c r="L90" s="1381">
        <f>SUM(L91:L93)</f>
        <v>0</v>
      </c>
    </row>
    <row r="91" spans="1:12" ht="15.75">
      <c r="A91" s="1384"/>
      <c r="B91" s="1385">
        <v>1</v>
      </c>
      <c r="C91" s="1431" t="s">
        <v>58</v>
      </c>
      <c r="D91" s="1951"/>
      <c r="E91" s="1296"/>
      <c r="F91" s="1386"/>
      <c r="G91" s="1386"/>
      <c r="H91" s="1393">
        <f t="shared" si="6"/>
        <v>0</v>
      </c>
      <c r="I91" s="1297"/>
      <c r="J91" s="2081"/>
      <c r="K91" s="1597"/>
      <c r="L91" s="1591"/>
    </row>
    <row r="92" spans="1:12" ht="15.75">
      <c r="A92" s="1384"/>
      <c r="B92" s="1385">
        <v>2</v>
      </c>
      <c r="C92" s="1301" t="s">
        <v>29</v>
      </c>
      <c r="D92" s="1950"/>
      <c r="E92" s="1296"/>
      <c r="F92" s="1394"/>
      <c r="G92" s="1394"/>
      <c r="H92" s="1389">
        <f t="shared" si="6"/>
        <v>0</v>
      </c>
      <c r="I92" s="1222"/>
      <c r="J92" s="2079"/>
      <c r="K92" s="1588"/>
      <c r="L92" s="1221"/>
    </row>
    <row r="93" spans="1:12" ht="16.5" thickBot="1">
      <c r="A93" s="1420"/>
      <c r="B93" s="1421">
        <v>3</v>
      </c>
      <c r="C93" s="1422" t="s">
        <v>60</v>
      </c>
      <c r="D93" s="1955">
        <v>1500</v>
      </c>
      <c r="E93" s="1423">
        <v>5000</v>
      </c>
      <c r="F93" s="1407">
        <v>5000</v>
      </c>
      <c r="G93" s="1407"/>
      <c r="H93" s="1408">
        <f t="shared" si="6"/>
        <v>5000</v>
      </c>
      <c r="I93" s="1202"/>
      <c r="J93" s="2080">
        <f>I93/H93</f>
        <v>0</v>
      </c>
      <c r="K93" s="2075"/>
      <c r="L93" s="1443"/>
    </row>
    <row r="94" spans="1:12" ht="16.5" thickBot="1">
      <c r="A94" s="1415"/>
      <c r="B94" s="1416"/>
      <c r="C94" s="1417" t="s">
        <v>662</v>
      </c>
      <c r="D94" s="1954">
        <f>SUM(D95:D97)</f>
        <v>35000</v>
      </c>
      <c r="E94" s="1418">
        <f>SUM(E95:E97)</f>
        <v>5000</v>
      </c>
      <c r="F94" s="1472">
        <f>SUM(F95:F97)</f>
        <v>5000</v>
      </c>
      <c r="G94" s="1472">
        <f>SUM(G95:G97)</f>
        <v>0</v>
      </c>
      <c r="H94" s="1425">
        <f t="shared" si="6"/>
        <v>5000</v>
      </c>
      <c r="I94" s="1383">
        <f>SUM(I95:I97)</f>
        <v>0</v>
      </c>
      <c r="J94" s="1457">
        <f>I94/H94</f>
        <v>0</v>
      </c>
      <c r="K94" s="1426">
        <f>SUM(K95:K97)</f>
        <v>0</v>
      </c>
      <c r="L94" s="1418">
        <f>SUM(L95:L97)</f>
        <v>0</v>
      </c>
    </row>
    <row r="95" spans="1:12" ht="15.75">
      <c r="A95" s="1384"/>
      <c r="B95" s="1385">
        <v>1</v>
      </c>
      <c r="C95" s="1431" t="s">
        <v>58</v>
      </c>
      <c r="D95" s="1951"/>
      <c r="E95" s="1296"/>
      <c r="F95" s="1386"/>
      <c r="G95" s="1386"/>
      <c r="H95" s="1393">
        <f t="shared" si="6"/>
        <v>0</v>
      </c>
      <c r="I95" s="1297"/>
      <c r="J95" s="2081"/>
      <c r="K95" s="1597"/>
      <c r="L95" s="1591"/>
    </row>
    <row r="96" spans="1:12" ht="15.75">
      <c r="A96" s="1384"/>
      <c r="B96" s="1385">
        <v>2</v>
      </c>
      <c r="C96" s="1301" t="s">
        <v>29</v>
      </c>
      <c r="D96" s="1950"/>
      <c r="E96" s="1296"/>
      <c r="F96" s="1394"/>
      <c r="G96" s="1394"/>
      <c r="H96" s="1389">
        <f t="shared" si="6"/>
        <v>0</v>
      </c>
      <c r="I96" s="1222"/>
      <c r="J96" s="2079"/>
      <c r="K96" s="1588"/>
      <c r="L96" s="1221"/>
    </row>
    <row r="97" spans="1:12" ht="16.5" thickBot="1">
      <c r="A97" s="1420"/>
      <c r="B97" s="1421">
        <v>3</v>
      </c>
      <c r="C97" s="1422" t="s">
        <v>60</v>
      </c>
      <c r="D97" s="1955">
        <v>35000</v>
      </c>
      <c r="E97" s="1423">
        <v>5000</v>
      </c>
      <c r="F97" s="1407">
        <v>5000</v>
      </c>
      <c r="G97" s="1407"/>
      <c r="H97" s="1408">
        <f t="shared" si="6"/>
        <v>5000</v>
      </c>
      <c r="I97" s="1503"/>
      <c r="J97" s="2083">
        <f aca="true" t="shared" si="7" ref="J97:J103">I97/H97</f>
        <v>0</v>
      </c>
      <c r="K97" s="2075"/>
      <c r="L97" s="1443"/>
    </row>
    <row r="98" spans="1:12" ht="16.5" thickBot="1">
      <c r="A98" s="1378"/>
      <c r="B98" s="1379"/>
      <c r="C98" s="1380" t="s">
        <v>207</v>
      </c>
      <c r="D98" s="1949">
        <f>SUM(D99:D100)</f>
        <v>1500</v>
      </c>
      <c r="E98" s="1381">
        <f>SUM(E99:E101)</f>
        <v>1800</v>
      </c>
      <c r="F98" s="1382">
        <f>SUM(F99:F101)</f>
        <v>1800</v>
      </c>
      <c r="G98" s="1382">
        <f>SUM(G99:G102)</f>
        <v>0</v>
      </c>
      <c r="H98" s="1391">
        <f t="shared" si="6"/>
        <v>1800</v>
      </c>
      <c r="I98" s="1383">
        <f>SUM(I99:I101)</f>
        <v>0</v>
      </c>
      <c r="J98" s="1457">
        <f t="shared" si="7"/>
        <v>0</v>
      </c>
      <c r="K98" s="1392">
        <f>SUM(K99:K102)</f>
        <v>0</v>
      </c>
      <c r="L98" s="1381">
        <f>SUM(L99:L101)</f>
        <v>0</v>
      </c>
    </row>
    <row r="99" spans="1:12" ht="15.75">
      <c r="A99" s="1384"/>
      <c r="B99" s="1385">
        <v>1</v>
      </c>
      <c r="C99" s="1431" t="s">
        <v>58</v>
      </c>
      <c r="D99" s="1951">
        <v>1180</v>
      </c>
      <c r="E99" s="1296">
        <v>1558</v>
      </c>
      <c r="F99" s="1386">
        <v>1558</v>
      </c>
      <c r="G99" s="1386"/>
      <c r="H99" s="1393">
        <f t="shared" si="6"/>
        <v>1558</v>
      </c>
      <c r="I99" s="1297"/>
      <c r="J99" s="2081">
        <f t="shared" si="7"/>
        <v>0</v>
      </c>
      <c r="K99" s="1597"/>
      <c r="L99" s="1591"/>
    </row>
    <row r="100" spans="1:12" ht="15.75">
      <c r="A100" s="1384"/>
      <c r="B100" s="1385">
        <v>2</v>
      </c>
      <c r="C100" s="1301" t="s">
        <v>29</v>
      </c>
      <c r="D100" s="1950">
        <v>320</v>
      </c>
      <c r="E100" s="1296">
        <v>242</v>
      </c>
      <c r="F100" s="1394">
        <v>242</v>
      </c>
      <c r="G100" s="1394"/>
      <c r="H100" s="1389">
        <f t="shared" si="6"/>
        <v>242</v>
      </c>
      <c r="I100" s="1222"/>
      <c r="J100" s="2079">
        <f t="shared" si="7"/>
        <v>0</v>
      </c>
      <c r="K100" s="1588"/>
      <c r="L100" s="1221"/>
    </row>
    <row r="101" spans="1:12" ht="15.75">
      <c r="A101" s="1384"/>
      <c r="B101" s="1385">
        <v>3</v>
      </c>
      <c r="C101" s="1301" t="s">
        <v>60</v>
      </c>
      <c r="D101" s="1950"/>
      <c r="E101" s="1296"/>
      <c r="F101" s="1394"/>
      <c r="G101" s="1394"/>
      <c r="H101" s="1389">
        <f t="shared" si="6"/>
        <v>0</v>
      </c>
      <c r="I101" s="1222"/>
      <c r="J101" s="2079"/>
      <c r="K101" s="1222"/>
      <c r="L101" s="1221"/>
    </row>
    <row r="102" spans="1:12" ht="16.5" thickBot="1">
      <c r="A102" s="1420"/>
      <c r="B102" s="1421">
        <v>4</v>
      </c>
      <c r="C102" s="1422" t="s">
        <v>680</v>
      </c>
      <c r="D102" s="1955"/>
      <c r="E102" s="1423"/>
      <c r="F102" s="1407"/>
      <c r="G102" s="1407"/>
      <c r="H102" s="1408">
        <f t="shared" si="6"/>
        <v>0</v>
      </c>
      <c r="I102" s="1503"/>
      <c r="J102" s="2083"/>
      <c r="K102" s="1503"/>
      <c r="L102" s="1443"/>
    </row>
    <row r="103" spans="1:12" ht="16.5" thickBot="1">
      <c r="A103" s="1415"/>
      <c r="B103" s="1416"/>
      <c r="C103" s="1417" t="s">
        <v>93</v>
      </c>
      <c r="D103" s="1954"/>
      <c r="E103" s="1418">
        <f>SUM(E104:E107)</f>
        <v>5000</v>
      </c>
      <c r="F103" s="1472">
        <f>SUM(F104:F107)</f>
        <v>5000</v>
      </c>
      <c r="G103" s="1472">
        <f>SUM(G104:G107)</f>
        <v>0</v>
      </c>
      <c r="H103" s="1425">
        <f t="shared" si="6"/>
        <v>5000</v>
      </c>
      <c r="I103" s="1419">
        <f>SUM(I104:I107)</f>
        <v>0</v>
      </c>
      <c r="J103" s="2121">
        <f t="shared" si="7"/>
        <v>0</v>
      </c>
      <c r="K103" s="1419">
        <f>SUM(K104:K106)</f>
        <v>0</v>
      </c>
      <c r="L103" s="2061"/>
    </row>
    <row r="104" spans="1:12" ht="15.75">
      <c r="A104" s="1384"/>
      <c r="B104" s="1385">
        <v>1</v>
      </c>
      <c r="C104" s="1431" t="s">
        <v>58</v>
      </c>
      <c r="D104" s="1951"/>
      <c r="E104" s="1296"/>
      <c r="F104" s="1386"/>
      <c r="G104" s="1386"/>
      <c r="H104" s="1393">
        <f t="shared" si="6"/>
        <v>0</v>
      </c>
      <c r="I104" s="1297"/>
      <c r="J104" s="2081"/>
      <c r="K104" s="1597"/>
      <c r="L104" s="1591"/>
    </row>
    <row r="105" spans="1:12" ht="15.75">
      <c r="A105" s="1384"/>
      <c r="B105" s="1385">
        <v>2</v>
      </c>
      <c r="C105" s="1301" t="s">
        <v>576</v>
      </c>
      <c r="D105" s="1950"/>
      <c r="E105" s="1296"/>
      <c r="F105" s="1394"/>
      <c r="G105" s="1394"/>
      <c r="H105" s="1389">
        <f t="shared" si="6"/>
        <v>0</v>
      </c>
      <c r="I105" s="1222"/>
      <c r="J105" s="2079"/>
      <c r="K105" s="1588"/>
      <c r="L105" s="1221"/>
    </row>
    <row r="106" spans="1:12" ht="15.75">
      <c r="A106" s="1384"/>
      <c r="B106" s="1385">
        <v>3</v>
      </c>
      <c r="C106" s="1301" t="s">
        <v>60</v>
      </c>
      <c r="D106" s="1950"/>
      <c r="E106" s="1296">
        <v>5000</v>
      </c>
      <c r="F106" s="1394">
        <v>5000</v>
      </c>
      <c r="G106" s="1394"/>
      <c r="H106" s="1389">
        <f t="shared" si="6"/>
        <v>5000</v>
      </c>
      <c r="I106" s="1221"/>
      <c r="J106" s="2079">
        <f>I106/H106</f>
        <v>0</v>
      </c>
      <c r="K106" s="1588"/>
      <c r="L106" s="1221"/>
    </row>
    <row r="107" spans="1:12" ht="16.5" thickBot="1">
      <c r="A107" s="1420"/>
      <c r="B107" s="1421">
        <v>4</v>
      </c>
      <c r="C107" s="1422" t="s">
        <v>680</v>
      </c>
      <c r="D107" s="1955"/>
      <c r="E107" s="1423"/>
      <c r="F107" s="1407"/>
      <c r="G107" s="1407">
        <v>0</v>
      </c>
      <c r="H107" s="1408">
        <f t="shared" si="6"/>
        <v>0</v>
      </c>
      <c r="I107" s="1503"/>
      <c r="J107" s="2083"/>
      <c r="K107" s="1503"/>
      <c r="L107" s="1443"/>
    </row>
    <row r="108" spans="1:12" ht="16.5" thickBot="1">
      <c r="A108" s="1378"/>
      <c r="B108" s="1379"/>
      <c r="C108" s="1380" t="s">
        <v>879</v>
      </c>
      <c r="D108" s="1949">
        <f>SUM(D109:D111)</f>
        <v>0</v>
      </c>
      <c r="E108" s="1381">
        <f>SUM(E109:E112)</f>
        <v>7141</v>
      </c>
      <c r="F108" s="1382">
        <f>SUM(F109:F112)</f>
        <v>7141</v>
      </c>
      <c r="G108" s="1382">
        <f>SUM(G109:G112)</f>
        <v>0</v>
      </c>
      <c r="H108" s="1391">
        <f t="shared" si="6"/>
        <v>7141</v>
      </c>
      <c r="I108" s="1383">
        <f>SUM(I109:I112)</f>
        <v>0</v>
      </c>
      <c r="J108" s="1457">
        <f>I108/H108</f>
        <v>0</v>
      </c>
      <c r="K108" s="1317"/>
      <c r="L108" s="1318"/>
    </row>
    <row r="109" spans="1:12" ht="15.75">
      <c r="A109" s="1384"/>
      <c r="B109" s="1385">
        <v>1</v>
      </c>
      <c r="C109" s="1431" t="s">
        <v>58</v>
      </c>
      <c r="D109" s="1951"/>
      <c r="E109" s="1296"/>
      <c r="F109" s="1386"/>
      <c r="G109" s="1386"/>
      <c r="H109" s="1393">
        <f t="shared" si="6"/>
        <v>0</v>
      </c>
      <c r="I109" s="1297"/>
      <c r="J109" s="2081"/>
      <c r="K109" s="1597"/>
      <c r="L109" s="1591"/>
    </row>
    <row r="110" spans="1:12" ht="15.75">
      <c r="A110" s="1384"/>
      <c r="B110" s="1385">
        <v>2</v>
      </c>
      <c r="C110" s="1301" t="s">
        <v>29</v>
      </c>
      <c r="D110" s="1950"/>
      <c r="E110" s="1296"/>
      <c r="F110" s="1394"/>
      <c r="G110" s="1394"/>
      <c r="H110" s="1389">
        <f t="shared" si="6"/>
        <v>0</v>
      </c>
      <c r="I110" s="1222"/>
      <c r="J110" s="2079"/>
      <c r="K110" s="1588"/>
      <c r="L110" s="1221"/>
    </row>
    <row r="111" spans="1:12" ht="15.75">
      <c r="A111" s="1384"/>
      <c r="B111" s="1385">
        <v>3</v>
      </c>
      <c r="C111" s="1301" t="s">
        <v>60</v>
      </c>
      <c r="D111" s="1950"/>
      <c r="E111" s="1296">
        <v>7141</v>
      </c>
      <c r="F111" s="1394">
        <v>7141</v>
      </c>
      <c r="G111" s="1394"/>
      <c r="H111" s="1389">
        <f t="shared" si="6"/>
        <v>7141</v>
      </c>
      <c r="I111" s="1221"/>
      <c r="J111" s="2079"/>
      <c r="K111" s="1588"/>
      <c r="L111" s="1221"/>
    </row>
    <row r="112" spans="1:12" ht="16.5" thickBot="1">
      <c r="A112" s="1403"/>
      <c r="B112" s="1404">
        <v>4</v>
      </c>
      <c r="C112" s="1405" t="s">
        <v>680</v>
      </c>
      <c r="D112" s="1952"/>
      <c r="E112" s="1406"/>
      <c r="F112" s="1303"/>
      <c r="G112" s="1303"/>
      <c r="H112" s="1302">
        <f t="shared" si="6"/>
        <v>0</v>
      </c>
      <c r="I112" s="1400"/>
      <c r="J112" s="2080" t="e">
        <f>I112/H112</f>
        <v>#DIV/0!</v>
      </c>
      <c r="K112" s="1968"/>
      <c r="L112" s="1201"/>
    </row>
    <row r="113" spans="1:12" ht="16.5" thickBot="1">
      <c r="A113" s="1378"/>
      <c r="B113" s="1379"/>
      <c r="C113" s="1380" t="s">
        <v>539</v>
      </c>
      <c r="D113" s="1949">
        <f>SUM(D114:D116)</f>
        <v>7000</v>
      </c>
      <c r="E113" s="1381">
        <f>SUM(E114:E116)</f>
        <v>12500</v>
      </c>
      <c r="F113" s="1382">
        <f>SUM(F114:F116)</f>
        <v>12500</v>
      </c>
      <c r="G113" s="1382">
        <f>SUM(G114:G116)</f>
        <v>0</v>
      </c>
      <c r="H113" s="1391">
        <f t="shared" si="6"/>
        <v>12500</v>
      </c>
      <c r="I113" s="1383">
        <f>SUM(I114:I116)</f>
        <v>0</v>
      </c>
      <c r="J113" s="1457">
        <f>I113/H113</f>
        <v>0</v>
      </c>
      <c r="K113" s="1392">
        <f>SUM(K114:K116)</f>
        <v>0</v>
      </c>
      <c r="L113" s="1381">
        <f>SUM(L114:L116)</f>
        <v>0</v>
      </c>
    </row>
    <row r="114" spans="1:12" ht="15.75">
      <c r="A114" s="1474"/>
      <c r="B114" s="1436">
        <v>1</v>
      </c>
      <c r="C114" s="1199" t="s">
        <v>58</v>
      </c>
      <c r="D114" s="1951"/>
      <c r="E114" s="1401"/>
      <c r="F114" s="1386"/>
      <c r="G114" s="1386"/>
      <c r="H114" s="1393">
        <f t="shared" si="6"/>
        <v>0</v>
      </c>
      <c r="I114" s="1297"/>
      <c r="J114" s="2081"/>
      <c r="K114" s="1597"/>
      <c r="L114" s="1591"/>
    </row>
    <row r="115" spans="1:12" ht="15.75">
      <c r="A115" s="1384"/>
      <c r="B115" s="1385">
        <v>2</v>
      </c>
      <c r="C115" s="1301" t="s">
        <v>29</v>
      </c>
      <c r="D115" s="1950"/>
      <c r="E115" s="1296"/>
      <c r="F115" s="1394"/>
      <c r="G115" s="1394"/>
      <c r="H115" s="1389">
        <f t="shared" si="6"/>
        <v>0</v>
      </c>
      <c r="I115" s="1222"/>
      <c r="J115" s="2079"/>
      <c r="K115" s="1588"/>
      <c r="L115" s="1221"/>
    </row>
    <row r="116" spans="1:12" ht="16.5" thickBot="1">
      <c r="A116" s="1420"/>
      <c r="B116" s="1421">
        <v>3</v>
      </c>
      <c r="C116" s="1422" t="s">
        <v>60</v>
      </c>
      <c r="D116" s="1955">
        <v>7000</v>
      </c>
      <c r="E116" s="1423">
        <v>12500</v>
      </c>
      <c r="F116" s="1407">
        <v>12500</v>
      </c>
      <c r="G116" s="1407"/>
      <c r="H116" s="1408">
        <f t="shared" si="6"/>
        <v>12500</v>
      </c>
      <c r="I116" s="1503"/>
      <c r="J116" s="2083">
        <f>I116/H116</f>
        <v>0</v>
      </c>
      <c r="K116" s="2075"/>
      <c r="L116" s="1443"/>
    </row>
    <row r="117" spans="1:12" ht="16.5" thickBot="1">
      <c r="A117" s="1378"/>
      <c r="B117" s="1379"/>
      <c r="C117" s="1380" t="s">
        <v>283</v>
      </c>
      <c r="D117" s="1949">
        <f>SUM(D118:D120)</f>
        <v>2000</v>
      </c>
      <c r="E117" s="1381">
        <f>SUM(E118:E120)</f>
        <v>2000</v>
      </c>
      <c r="F117" s="1382">
        <f>SUM(F118:F120)</f>
        <v>2000</v>
      </c>
      <c r="G117" s="1382">
        <f>SUM(G118:G120)</f>
        <v>0</v>
      </c>
      <c r="H117" s="1391">
        <f t="shared" si="6"/>
        <v>2000</v>
      </c>
      <c r="I117" s="1383">
        <f>SUM(I118:I120)</f>
        <v>0</v>
      </c>
      <c r="J117" s="1457">
        <f>I117/H117</f>
        <v>0</v>
      </c>
      <c r="K117" s="1392">
        <f>SUM(K118:K120)</f>
        <v>0</v>
      </c>
      <c r="L117" s="1381">
        <f>SUM(L118:L120)</f>
        <v>0</v>
      </c>
    </row>
    <row r="118" spans="1:12" ht="15.75">
      <c r="A118" s="1474"/>
      <c r="B118" s="1436">
        <v>1</v>
      </c>
      <c r="C118" s="1199" t="s">
        <v>58</v>
      </c>
      <c r="D118" s="1951"/>
      <c r="E118" s="1401"/>
      <c r="F118" s="1386"/>
      <c r="G118" s="1386"/>
      <c r="H118" s="1393">
        <f t="shared" si="6"/>
        <v>0</v>
      </c>
      <c r="I118" s="1297"/>
      <c r="J118" s="2081"/>
      <c r="K118" s="1597"/>
      <c r="L118" s="1591"/>
    </row>
    <row r="119" spans="1:12" ht="15.75">
      <c r="A119" s="1384"/>
      <c r="B119" s="1385">
        <v>2</v>
      </c>
      <c r="C119" s="1301" t="s">
        <v>29</v>
      </c>
      <c r="D119" s="1950"/>
      <c r="E119" s="1296"/>
      <c r="F119" s="1394"/>
      <c r="G119" s="1394"/>
      <c r="H119" s="1389">
        <f t="shared" si="6"/>
        <v>0</v>
      </c>
      <c r="I119" s="1222"/>
      <c r="J119" s="2079"/>
      <c r="K119" s="1588"/>
      <c r="L119" s="1221"/>
    </row>
    <row r="120" spans="1:12" ht="16.5" thickBot="1">
      <c r="A120" s="1403"/>
      <c r="B120" s="1404">
        <v>3</v>
      </c>
      <c r="C120" s="1405" t="s">
        <v>60</v>
      </c>
      <c r="D120" s="1952">
        <v>2000</v>
      </c>
      <c r="E120" s="1406">
        <v>2000</v>
      </c>
      <c r="F120" s="1303">
        <v>2000</v>
      </c>
      <c r="G120" s="1303"/>
      <c r="H120" s="1302">
        <f t="shared" si="6"/>
        <v>2000</v>
      </c>
      <c r="I120" s="1202"/>
      <c r="J120" s="2080">
        <f>I120/H120</f>
        <v>0</v>
      </c>
      <c r="K120" s="1968"/>
      <c r="L120" s="1201"/>
    </row>
    <row r="121" spans="1:12" ht="16.5" thickBot="1">
      <c r="A121" s="1378"/>
      <c r="B121" s="1379"/>
      <c r="C121" s="1380" t="s">
        <v>496</v>
      </c>
      <c r="D121" s="1949">
        <f>SUM(D122:D124)</f>
        <v>25000</v>
      </c>
      <c r="E121" s="1381">
        <f>SUM(E122:E124)</f>
        <v>43000</v>
      </c>
      <c r="F121" s="1382">
        <f>SUM(F122:F124)</f>
        <v>43000</v>
      </c>
      <c r="G121" s="1382">
        <f>SUM(G122:G124)</f>
        <v>0</v>
      </c>
      <c r="H121" s="1391">
        <f t="shared" si="6"/>
        <v>43000</v>
      </c>
      <c r="I121" s="1383">
        <f>SUM(I122:I124)</f>
        <v>0</v>
      </c>
      <c r="J121" s="1457">
        <f>I121/H121</f>
        <v>0</v>
      </c>
      <c r="K121" s="1392">
        <f>SUM(K122:K124)</f>
        <v>0</v>
      </c>
      <c r="L121" s="1381">
        <f>SUM(L122:L124)</f>
        <v>0</v>
      </c>
    </row>
    <row r="122" spans="1:12" ht="15.75">
      <c r="A122" s="1474"/>
      <c r="B122" s="1436">
        <v>1</v>
      </c>
      <c r="C122" s="1199" t="s">
        <v>58</v>
      </c>
      <c r="D122" s="1951"/>
      <c r="E122" s="1401"/>
      <c r="F122" s="1386"/>
      <c r="G122" s="1386"/>
      <c r="H122" s="1393">
        <f t="shared" si="6"/>
        <v>0</v>
      </c>
      <c r="I122" s="1297"/>
      <c r="J122" s="2081"/>
      <c r="K122" s="1597"/>
      <c r="L122" s="1591"/>
    </row>
    <row r="123" spans="1:12" ht="15.75">
      <c r="A123" s="1384"/>
      <c r="B123" s="1385">
        <v>2</v>
      </c>
      <c r="C123" s="1301" t="s">
        <v>29</v>
      </c>
      <c r="D123" s="1950"/>
      <c r="E123" s="1296"/>
      <c r="F123" s="1394"/>
      <c r="G123" s="1394"/>
      <c r="H123" s="1389">
        <f t="shared" si="6"/>
        <v>0</v>
      </c>
      <c r="I123" s="1222"/>
      <c r="J123" s="2079"/>
      <c r="K123" s="1588"/>
      <c r="L123" s="1221"/>
    </row>
    <row r="124" spans="1:12" ht="16.5" thickBot="1">
      <c r="A124" s="1384"/>
      <c r="B124" s="1385">
        <v>3</v>
      </c>
      <c r="C124" s="1301" t="s">
        <v>60</v>
      </c>
      <c r="D124" s="1950">
        <v>25000</v>
      </c>
      <c r="E124" s="1296">
        <v>43000</v>
      </c>
      <c r="F124" s="1303">
        <v>43000</v>
      </c>
      <c r="G124" s="1303"/>
      <c r="H124" s="1302">
        <f t="shared" si="6"/>
        <v>43000</v>
      </c>
      <c r="I124" s="1202"/>
      <c r="J124" s="2080">
        <f>I124/H124</f>
        <v>0</v>
      </c>
      <c r="K124" s="1503"/>
      <c r="L124" s="1443"/>
    </row>
    <row r="125" spans="1:12" ht="16.5" thickBot="1">
      <c r="A125" s="1378"/>
      <c r="B125" s="1379"/>
      <c r="C125" s="2269" t="s">
        <v>970</v>
      </c>
      <c r="D125" s="1949">
        <f>SUM(D126:D128)</f>
        <v>0</v>
      </c>
      <c r="E125" s="1381">
        <f>SUM(E126:E128)</f>
        <v>4863</v>
      </c>
      <c r="F125" s="1382">
        <f>SUM(F126:F129)</f>
        <v>4863</v>
      </c>
      <c r="G125" s="1382">
        <f>SUM(G126:G129)</f>
        <v>0</v>
      </c>
      <c r="H125" s="1391">
        <f t="shared" si="6"/>
        <v>4863</v>
      </c>
      <c r="I125" s="1383">
        <f>SUM(I126:I128)</f>
        <v>0</v>
      </c>
      <c r="J125" s="1457">
        <f>I125/H125</f>
        <v>0</v>
      </c>
      <c r="K125" s="1317"/>
      <c r="L125" s="1318"/>
    </row>
    <row r="126" spans="1:12" ht="15.75">
      <c r="A126" s="1384"/>
      <c r="B126" s="1385">
        <v>1</v>
      </c>
      <c r="C126" s="1431" t="s">
        <v>58</v>
      </c>
      <c r="D126" s="1951"/>
      <c r="E126" s="1296"/>
      <c r="F126" s="1386"/>
      <c r="G126" s="1386"/>
      <c r="H126" s="1393">
        <f t="shared" si="6"/>
        <v>0</v>
      </c>
      <c r="I126" s="1297"/>
      <c r="J126" s="2081"/>
      <c r="K126" s="1597"/>
      <c r="L126" s="1591"/>
    </row>
    <row r="127" spans="1:12" ht="15.75">
      <c r="A127" s="1384"/>
      <c r="B127" s="1385">
        <v>2</v>
      </c>
      <c r="C127" s="1301" t="s">
        <v>29</v>
      </c>
      <c r="D127" s="1950"/>
      <c r="E127" s="1296"/>
      <c r="F127" s="1394"/>
      <c r="G127" s="1394"/>
      <c r="H127" s="1389">
        <f t="shared" si="6"/>
        <v>0</v>
      </c>
      <c r="I127" s="1222"/>
      <c r="J127" s="2079"/>
      <c r="K127" s="1588"/>
      <c r="L127" s="1221"/>
    </row>
    <row r="128" spans="1:12" ht="15.75">
      <c r="A128" s="1384"/>
      <c r="B128" s="1385">
        <v>3</v>
      </c>
      <c r="C128" s="1301" t="s">
        <v>60</v>
      </c>
      <c r="D128" s="1950"/>
      <c r="E128" s="1296">
        <v>4863</v>
      </c>
      <c r="F128" s="1394">
        <v>4863</v>
      </c>
      <c r="G128" s="1394"/>
      <c r="H128" s="1389">
        <f t="shared" si="6"/>
        <v>4863</v>
      </c>
      <c r="I128" s="1202"/>
      <c r="J128" s="2080">
        <f>I128/H128</f>
        <v>0</v>
      </c>
      <c r="K128" s="1588"/>
      <c r="L128" s="1221"/>
    </row>
    <row r="129" spans="1:12" ht="16.5" thickBot="1">
      <c r="A129" s="1396"/>
      <c r="B129" s="1397">
        <v>4</v>
      </c>
      <c r="C129" s="1405" t="s">
        <v>680</v>
      </c>
      <c r="D129" s="1938"/>
      <c r="E129" s="1398"/>
      <c r="F129" s="1399"/>
      <c r="G129" s="1399"/>
      <c r="H129" s="1402">
        <f t="shared" si="6"/>
        <v>0</v>
      </c>
      <c r="I129" s="1400"/>
      <c r="J129" s="2082"/>
      <c r="K129" s="1968"/>
      <c r="L129" s="1201"/>
    </row>
    <row r="130" spans="1:12" ht="16.5" thickBot="1">
      <c r="A130" s="1378"/>
      <c r="B130" s="1379"/>
      <c r="C130" s="1380" t="s">
        <v>364</v>
      </c>
      <c r="D130" s="1949">
        <f>SUM(D131:D133)</f>
        <v>9000</v>
      </c>
      <c r="E130" s="1381">
        <f>SUM(E131:E134)</f>
        <v>35000</v>
      </c>
      <c r="F130" s="1382">
        <f>SUM(F131:F134)</f>
        <v>35000</v>
      </c>
      <c r="G130" s="1382">
        <f>SUM(G131:G133)</f>
        <v>0</v>
      </c>
      <c r="H130" s="1391">
        <f t="shared" si="6"/>
        <v>35000</v>
      </c>
      <c r="I130" s="1383">
        <f>SUM(I131:I134)</f>
        <v>0</v>
      </c>
      <c r="J130" s="1457">
        <f>I130/H130</f>
        <v>0</v>
      </c>
      <c r="K130" s="1392">
        <f>SUM(K131:K134)</f>
        <v>0</v>
      </c>
      <c r="L130" s="1381">
        <f>SUM(L131:L134)</f>
        <v>0</v>
      </c>
    </row>
    <row r="131" spans="1:12" ht="15.75">
      <c r="A131" s="1474"/>
      <c r="B131" s="1436">
        <v>1</v>
      </c>
      <c r="C131" s="1199" t="s">
        <v>58</v>
      </c>
      <c r="D131" s="1951"/>
      <c r="E131" s="1401"/>
      <c r="F131" s="1386"/>
      <c r="G131" s="1386"/>
      <c r="H131" s="1393">
        <f t="shared" si="6"/>
        <v>0</v>
      </c>
      <c r="I131" s="1297"/>
      <c r="J131" s="2081"/>
      <c r="K131" s="1597"/>
      <c r="L131" s="1591"/>
    </row>
    <row r="132" spans="1:12" ht="15.75">
      <c r="A132" s="1384"/>
      <c r="B132" s="1385">
        <v>2</v>
      </c>
      <c r="C132" s="1301" t="s">
        <v>29</v>
      </c>
      <c r="D132" s="1950"/>
      <c r="E132" s="1296"/>
      <c r="F132" s="1394"/>
      <c r="G132" s="1394"/>
      <c r="H132" s="1389">
        <f t="shared" si="6"/>
        <v>0</v>
      </c>
      <c r="I132" s="1222"/>
      <c r="J132" s="2079"/>
      <c r="K132" s="1588"/>
      <c r="L132" s="1221"/>
    </row>
    <row r="133" spans="1:12" ht="15.75">
      <c r="A133" s="1384"/>
      <c r="B133" s="1385">
        <v>3</v>
      </c>
      <c r="C133" s="1301" t="s">
        <v>378</v>
      </c>
      <c r="D133" s="1950">
        <v>9000</v>
      </c>
      <c r="E133" s="1296">
        <v>35000</v>
      </c>
      <c r="F133" s="1394">
        <v>35000</v>
      </c>
      <c r="G133" s="1389"/>
      <c r="H133" s="1389">
        <f t="shared" si="6"/>
        <v>35000</v>
      </c>
      <c r="I133" s="1222"/>
      <c r="J133" s="2079">
        <f>I133/H133</f>
        <v>0</v>
      </c>
      <c r="K133" s="1588"/>
      <c r="L133" s="1221"/>
    </row>
    <row r="134" spans="1:12" ht="16.5" thickBot="1">
      <c r="A134" s="1396"/>
      <c r="B134" s="1421">
        <v>4</v>
      </c>
      <c r="C134" s="1301" t="s">
        <v>680</v>
      </c>
      <c r="D134" s="1938"/>
      <c r="E134" s="1398"/>
      <c r="F134" s="1399"/>
      <c r="G134" s="1399"/>
      <c r="H134" s="1402">
        <f t="shared" si="6"/>
        <v>0</v>
      </c>
      <c r="I134" s="1400"/>
      <c r="J134" s="2082"/>
      <c r="K134" s="1503"/>
      <c r="L134" s="1443"/>
    </row>
    <row r="135" spans="1:12" ht="16.5" thickBot="1">
      <c r="A135" s="1378"/>
      <c r="B135" s="1379"/>
      <c r="C135" s="1380" t="s">
        <v>745</v>
      </c>
      <c r="D135" s="1949">
        <f>SUM(D136:D138)</f>
        <v>0</v>
      </c>
      <c r="E135" s="1381">
        <f>SUM(E136:E138)</f>
        <v>3000</v>
      </c>
      <c r="F135" s="1382">
        <f>SUM(F136:F138)</f>
        <v>3000</v>
      </c>
      <c r="G135" s="1382">
        <f>SUM(G136:G138)</f>
        <v>0</v>
      </c>
      <c r="H135" s="1391">
        <f t="shared" si="6"/>
        <v>3000</v>
      </c>
      <c r="I135" s="1231">
        <f>SUM(I136:I138)</f>
        <v>0</v>
      </c>
      <c r="J135" s="2084"/>
      <c r="K135" s="1317"/>
      <c r="L135" s="1318"/>
    </row>
    <row r="136" spans="1:12" ht="15.75">
      <c r="A136" s="1384"/>
      <c r="B136" s="1385">
        <v>1</v>
      </c>
      <c r="C136" s="1431" t="s">
        <v>58</v>
      </c>
      <c r="D136" s="1951"/>
      <c r="E136" s="1296"/>
      <c r="F136" s="1386"/>
      <c r="G136" s="1386"/>
      <c r="H136" s="1393">
        <f t="shared" si="6"/>
        <v>0</v>
      </c>
      <c r="I136" s="1297"/>
      <c r="J136" s="2081"/>
      <c r="K136" s="1597"/>
      <c r="L136" s="1591"/>
    </row>
    <row r="137" spans="1:12" ht="15.75">
      <c r="A137" s="1384"/>
      <c r="B137" s="1385">
        <v>2</v>
      </c>
      <c r="C137" s="1301" t="s">
        <v>29</v>
      </c>
      <c r="D137" s="1950"/>
      <c r="E137" s="1296"/>
      <c r="F137" s="1394"/>
      <c r="G137" s="1394"/>
      <c r="H137" s="1389">
        <f t="shared" si="6"/>
        <v>0</v>
      </c>
      <c r="I137" s="1222"/>
      <c r="J137" s="2079"/>
      <c r="K137" s="1588"/>
      <c r="L137" s="1221"/>
    </row>
    <row r="138" spans="1:12" ht="16.5" thickBot="1">
      <c r="A138" s="1403"/>
      <c r="B138" s="1404">
        <v>3</v>
      </c>
      <c r="C138" s="1405" t="s">
        <v>60</v>
      </c>
      <c r="D138" s="1952"/>
      <c r="E138" s="1406">
        <v>3000</v>
      </c>
      <c r="F138" s="1303">
        <v>3000</v>
      </c>
      <c r="G138" s="1303"/>
      <c r="H138" s="1302">
        <f t="shared" si="6"/>
        <v>3000</v>
      </c>
      <c r="I138" s="1202"/>
      <c r="J138" s="2080"/>
      <c r="K138" s="1503"/>
      <c r="L138" s="1443"/>
    </row>
    <row r="139" spans="1:12" ht="16.5" thickBot="1">
      <c r="A139" s="1409"/>
      <c r="B139" s="1379"/>
      <c r="C139" s="1380" t="s">
        <v>853</v>
      </c>
      <c r="D139" s="1949"/>
      <c r="E139" s="1381">
        <f>SUM(E140:E142)</f>
        <v>100</v>
      </c>
      <c r="F139" s="1382">
        <f>SUM(F140:F143)</f>
        <v>100</v>
      </c>
      <c r="G139" s="1382">
        <f>SUM(G140:G143)</f>
        <v>0</v>
      </c>
      <c r="H139" s="1391">
        <f t="shared" si="6"/>
        <v>100</v>
      </c>
      <c r="I139" s="1383">
        <f>SUM(I140:I142)</f>
        <v>0</v>
      </c>
      <c r="J139" s="1457">
        <f>I139/H139</f>
        <v>0</v>
      </c>
      <c r="K139" s="1317"/>
      <c r="L139" s="1318"/>
    </row>
    <row r="140" spans="1:12" ht="15.75">
      <c r="A140" s="1474"/>
      <c r="B140" s="1436">
        <v>1</v>
      </c>
      <c r="C140" s="1199" t="s">
        <v>58</v>
      </c>
      <c r="D140" s="1951"/>
      <c r="E140" s="1401"/>
      <c r="F140" s="1386"/>
      <c r="G140" s="1386"/>
      <c r="H140" s="1393">
        <f t="shared" si="6"/>
        <v>0</v>
      </c>
      <c r="I140" s="1297"/>
      <c r="J140" s="2081"/>
      <c r="K140" s="1597"/>
      <c r="L140" s="1591"/>
    </row>
    <row r="141" spans="1:12" ht="15.75">
      <c r="A141" s="1384"/>
      <c r="B141" s="1385">
        <v>2</v>
      </c>
      <c r="C141" s="1301" t="s">
        <v>576</v>
      </c>
      <c r="D141" s="1950"/>
      <c r="E141" s="1296"/>
      <c r="F141" s="1394"/>
      <c r="G141" s="1394"/>
      <c r="H141" s="1389">
        <f t="shared" si="6"/>
        <v>0</v>
      </c>
      <c r="I141" s="1222"/>
      <c r="J141" s="2079"/>
      <c r="K141" s="1588"/>
      <c r="L141" s="1221"/>
    </row>
    <row r="142" spans="1:12" ht="15.75">
      <c r="A142" s="1384"/>
      <c r="B142" s="1385">
        <v>3</v>
      </c>
      <c r="C142" s="1301" t="s">
        <v>60</v>
      </c>
      <c r="D142" s="1950"/>
      <c r="E142" s="1296">
        <v>100</v>
      </c>
      <c r="F142" s="1394">
        <v>100</v>
      </c>
      <c r="G142" s="1394"/>
      <c r="H142" s="1389">
        <f t="shared" si="6"/>
        <v>100</v>
      </c>
      <c r="I142" s="1222"/>
      <c r="J142" s="2079">
        <f>I142/H142</f>
        <v>0</v>
      </c>
      <c r="K142" s="1222"/>
      <c r="L142" s="1221"/>
    </row>
    <row r="143" spans="1:12" ht="16.5" thickBot="1">
      <c r="A143" s="1420"/>
      <c r="B143" s="1421">
        <v>4</v>
      </c>
      <c r="C143" s="1422" t="s">
        <v>679</v>
      </c>
      <c r="D143" s="1955"/>
      <c r="E143" s="1423"/>
      <c r="F143" s="1407"/>
      <c r="G143" s="1407"/>
      <c r="H143" s="1408">
        <f t="shared" si="6"/>
        <v>0</v>
      </c>
      <c r="I143" s="1503"/>
      <c r="J143" s="2083"/>
      <c r="K143" s="1503"/>
      <c r="L143" s="1443"/>
    </row>
    <row r="144" spans="1:12" ht="16.5" thickBot="1">
      <c r="A144" s="1409"/>
      <c r="B144" s="1379"/>
      <c r="C144" s="1380" t="s">
        <v>900</v>
      </c>
      <c r="D144" s="1949">
        <f>SUM(D145:D147)</f>
        <v>0</v>
      </c>
      <c r="E144" s="1381">
        <f>SUM(E145:E147)</f>
        <v>5000</v>
      </c>
      <c r="F144" s="1382">
        <f>SUM(F145:F147)</f>
        <v>5000</v>
      </c>
      <c r="G144" s="1382">
        <f>SUM(G145:G148)</f>
        <v>0</v>
      </c>
      <c r="H144" s="1391">
        <f t="shared" si="6"/>
        <v>5000</v>
      </c>
      <c r="I144" s="1231">
        <f>SUM(I145:I147)</f>
        <v>0</v>
      </c>
      <c r="J144" s="2084">
        <f>I144/H144</f>
        <v>0</v>
      </c>
      <c r="K144" s="1317"/>
      <c r="L144" s="1318"/>
    </row>
    <row r="145" spans="1:12" ht="15.75">
      <c r="A145" s="1474"/>
      <c r="B145" s="1436">
        <v>1</v>
      </c>
      <c r="C145" s="1199" t="s">
        <v>58</v>
      </c>
      <c r="D145" s="1951"/>
      <c r="E145" s="1401">
        <v>800</v>
      </c>
      <c r="F145" s="1386">
        <v>800</v>
      </c>
      <c r="G145" s="1386"/>
      <c r="H145" s="1393">
        <f t="shared" si="6"/>
        <v>800</v>
      </c>
      <c r="I145" s="1297"/>
      <c r="J145" s="2081"/>
      <c r="K145" s="1597"/>
      <c r="L145" s="1591"/>
    </row>
    <row r="146" spans="1:12" ht="15.75">
      <c r="A146" s="1384"/>
      <c r="B146" s="1385">
        <v>2</v>
      </c>
      <c r="C146" s="1301" t="s">
        <v>29</v>
      </c>
      <c r="D146" s="1950"/>
      <c r="E146" s="1296">
        <v>124</v>
      </c>
      <c r="F146" s="1394">
        <v>124</v>
      </c>
      <c r="G146" s="1394"/>
      <c r="H146" s="1389">
        <f>SUM(F146:G146)</f>
        <v>124</v>
      </c>
      <c r="I146" s="1222"/>
      <c r="J146" s="2079"/>
      <c r="K146" s="1588"/>
      <c r="L146" s="1221"/>
    </row>
    <row r="147" spans="1:12" ht="15.75">
      <c r="A147" s="1384"/>
      <c r="B147" s="1404">
        <v>3</v>
      </c>
      <c r="C147" s="1405" t="s">
        <v>60</v>
      </c>
      <c r="D147" s="1952"/>
      <c r="E147" s="1296">
        <v>4076</v>
      </c>
      <c r="F147" s="1394">
        <v>4076</v>
      </c>
      <c r="G147" s="1394">
        <v>-1000</v>
      </c>
      <c r="H147" s="1389">
        <f>SUM(F147:G147)</f>
        <v>3076</v>
      </c>
      <c r="I147" s="1222"/>
      <c r="J147" s="2079"/>
      <c r="K147" s="1588"/>
      <c r="L147" s="1221"/>
    </row>
    <row r="148" spans="1:12" ht="16.5" thickBot="1">
      <c r="A148" s="1396"/>
      <c r="B148" s="1421">
        <v>4</v>
      </c>
      <c r="C148" s="1301" t="s">
        <v>680</v>
      </c>
      <c r="D148" s="1938"/>
      <c r="E148" s="1398"/>
      <c r="F148" s="1399"/>
      <c r="G148" s="1408">
        <v>1000</v>
      </c>
      <c r="H148" s="1389">
        <f>SUM(F148:G148)</f>
        <v>1000</v>
      </c>
      <c r="I148" s="2292"/>
      <c r="J148" s="2082"/>
      <c r="K148" s="2292"/>
      <c r="L148" s="1476"/>
    </row>
    <row r="149" spans="1:12" ht="16.5" thickBot="1">
      <c r="A149" s="1409"/>
      <c r="B149" s="1410"/>
      <c r="C149" s="1411"/>
      <c r="D149" s="1953"/>
      <c r="E149" s="1412"/>
      <c r="F149" s="1413"/>
      <c r="G149" s="1500"/>
      <c r="H149" s="1501"/>
      <c r="I149" s="1308"/>
      <c r="J149" s="2084"/>
      <c r="K149" s="1308"/>
      <c r="L149" s="1318"/>
    </row>
    <row r="150" spans="1:12" ht="16.5" thickBot="1">
      <c r="A150" s="1409"/>
      <c r="B150" s="1379"/>
      <c r="C150" s="1380" t="s">
        <v>899</v>
      </c>
      <c r="D150" s="1949">
        <f>SUM(D151:D153)</f>
        <v>1500</v>
      </c>
      <c r="E150" s="1381">
        <f>SUM(E151:E153)</f>
        <v>6000</v>
      </c>
      <c r="F150" s="1382">
        <f>SUM(F151:F153)</f>
        <v>6000</v>
      </c>
      <c r="G150" s="1382">
        <f>SUM(G151:G153)</f>
        <v>0</v>
      </c>
      <c r="H150" s="1391">
        <f aca="true" t="shared" si="8" ref="H150:H162">SUM(F150:G150)</f>
        <v>6000</v>
      </c>
      <c r="I150" s="1383">
        <f>SUM(I151:I153)</f>
        <v>0</v>
      </c>
      <c r="J150" s="1457">
        <f>I150/H150</f>
        <v>0</v>
      </c>
      <c r="K150" s="1392">
        <f>SUM(K151:K153)</f>
        <v>0</v>
      </c>
      <c r="L150" s="1381">
        <f>SUM(L151:L153)</f>
        <v>0</v>
      </c>
    </row>
    <row r="151" spans="1:12" ht="15.75">
      <c r="A151" s="1474"/>
      <c r="B151" s="1436">
        <v>1</v>
      </c>
      <c r="C151" s="1199" t="s">
        <v>58</v>
      </c>
      <c r="D151" s="1951"/>
      <c r="E151" s="1401"/>
      <c r="F151" s="1386"/>
      <c r="G151" s="1386"/>
      <c r="H151" s="1393">
        <f t="shared" si="8"/>
        <v>0</v>
      </c>
      <c r="I151" s="1297"/>
      <c r="J151" s="2081"/>
      <c r="K151" s="1597"/>
      <c r="L151" s="1591"/>
    </row>
    <row r="152" spans="1:12" ht="15.75">
      <c r="A152" s="1384"/>
      <c r="B152" s="1385">
        <v>2</v>
      </c>
      <c r="C152" s="1301" t="s">
        <v>29</v>
      </c>
      <c r="D152" s="1950"/>
      <c r="E152" s="1296"/>
      <c r="F152" s="1394"/>
      <c r="G152" s="1394"/>
      <c r="H152" s="1389">
        <f t="shared" si="8"/>
        <v>0</v>
      </c>
      <c r="I152" s="1222"/>
      <c r="J152" s="2079"/>
      <c r="K152" s="1588"/>
      <c r="L152" s="1221"/>
    </row>
    <row r="153" spans="1:12" ht="16.5" thickBot="1">
      <c r="A153" s="1403"/>
      <c r="B153" s="1404">
        <v>3</v>
      </c>
      <c r="C153" s="1405" t="s">
        <v>60</v>
      </c>
      <c r="D153" s="1952">
        <v>1500</v>
      </c>
      <c r="E153" s="1406">
        <v>6000</v>
      </c>
      <c r="F153" s="1303">
        <v>6000</v>
      </c>
      <c r="G153" s="1303"/>
      <c r="H153" s="1302">
        <f t="shared" si="8"/>
        <v>6000</v>
      </c>
      <c r="I153" s="1202"/>
      <c r="J153" s="2080">
        <f>I153/H153</f>
        <v>0</v>
      </c>
      <c r="K153" s="1968"/>
      <c r="L153" s="1201"/>
    </row>
    <row r="154" spans="1:12" ht="16.5" thickBot="1">
      <c r="A154" s="1409"/>
      <c r="B154" s="1410"/>
      <c r="C154" s="1473" t="s">
        <v>121</v>
      </c>
      <c r="D154" s="1959">
        <f>SUM(D155:D157)</f>
        <v>0</v>
      </c>
      <c r="E154" s="1381">
        <f>SUM(E155:E157)</f>
        <v>9500</v>
      </c>
      <c r="F154" s="1382">
        <f>SUM(F155:F157)</f>
        <v>9500</v>
      </c>
      <c r="G154" s="1382">
        <f>SUM(G155:G157)</f>
        <v>0</v>
      </c>
      <c r="H154" s="1391">
        <f t="shared" si="8"/>
        <v>9500</v>
      </c>
      <c r="I154" s="1383">
        <f>SUM(I155:I157)</f>
        <v>0</v>
      </c>
      <c r="J154" s="1457">
        <f>I154/H154</f>
        <v>0</v>
      </c>
      <c r="K154" s="1392">
        <f>SUM(K155:K157)</f>
        <v>0</v>
      </c>
      <c r="L154" s="1381">
        <f>SUM(L155:L157)</f>
        <v>0</v>
      </c>
    </row>
    <row r="155" spans="1:12" ht="15.75">
      <c r="A155" s="1474"/>
      <c r="B155" s="1436">
        <v>1</v>
      </c>
      <c r="C155" s="1199" t="s">
        <v>58</v>
      </c>
      <c r="D155" s="1938"/>
      <c r="E155" s="1398"/>
      <c r="F155" s="1386"/>
      <c r="G155" s="1386"/>
      <c r="H155" s="1393">
        <f t="shared" si="8"/>
        <v>0</v>
      </c>
      <c r="I155" s="1297"/>
      <c r="J155" s="2081"/>
      <c r="K155" s="2077"/>
      <c r="L155" s="2007"/>
    </row>
    <row r="156" spans="1:12" ht="15.75">
      <c r="A156" s="1384"/>
      <c r="B156" s="1385">
        <v>2</v>
      </c>
      <c r="C156" s="1301" t="s">
        <v>29</v>
      </c>
      <c r="D156" s="1950"/>
      <c r="E156" s="1296"/>
      <c r="F156" s="1394"/>
      <c r="G156" s="1394"/>
      <c r="H156" s="1389">
        <f t="shared" si="8"/>
        <v>0</v>
      </c>
      <c r="I156" s="1222"/>
      <c r="J156" s="2079"/>
      <c r="K156" s="1588"/>
      <c r="L156" s="1221"/>
    </row>
    <row r="157" spans="1:12" ht="16.5" thickBot="1">
      <c r="A157" s="1420"/>
      <c r="B157" s="1421">
        <v>3</v>
      </c>
      <c r="C157" s="1422" t="s">
        <v>60</v>
      </c>
      <c r="D157" s="1955"/>
      <c r="E157" s="1423">
        <v>9500</v>
      </c>
      <c r="F157" s="1407">
        <v>9500</v>
      </c>
      <c r="G157" s="1407"/>
      <c r="H157" s="1408">
        <f t="shared" si="8"/>
        <v>9500</v>
      </c>
      <c r="I157" s="1503"/>
      <c r="J157" s="2083">
        <f>I157/H157</f>
        <v>0</v>
      </c>
      <c r="K157" s="2075"/>
      <c r="L157" s="1443"/>
    </row>
    <row r="158" spans="1:12" ht="16.5" thickBot="1">
      <c r="A158" s="1409"/>
      <c r="B158" s="1410"/>
      <c r="C158" s="1473" t="s">
        <v>993</v>
      </c>
      <c r="D158" s="1959"/>
      <c r="E158" s="1381">
        <f>SUM(E159:E162)</f>
        <v>2500</v>
      </c>
      <c r="F158" s="1382">
        <f>SUM(F159:F162)</f>
        <v>2500</v>
      </c>
      <c r="G158" s="1382">
        <f>SUM(G159:G163)</f>
        <v>0</v>
      </c>
      <c r="H158" s="1391">
        <f t="shared" si="8"/>
        <v>2500</v>
      </c>
      <c r="I158" s="1383">
        <f>SUM(I159:I162)</f>
        <v>0</v>
      </c>
      <c r="J158" s="1457">
        <f>I158/H158</f>
        <v>0</v>
      </c>
      <c r="K158" s="1317"/>
      <c r="L158" s="1318"/>
    </row>
    <row r="159" spans="1:12" ht="15.75">
      <c r="A159" s="1474"/>
      <c r="B159" s="1430">
        <v>1</v>
      </c>
      <c r="C159" s="1199" t="s">
        <v>58</v>
      </c>
      <c r="D159" s="1938"/>
      <c r="E159" s="1398"/>
      <c r="F159" s="1386"/>
      <c r="G159" s="1386"/>
      <c r="H159" s="1393">
        <f t="shared" si="8"/>
        <v>0</v>
      </c>
      <c r="I159" s="1297"/>
      <c r="J159" s="2081"/>
      <c r="K159" s="1597"/>
      <c r="L159" s="1591"/>
    </row>
    <row r="160" spans="1:12" ht="15.75">
      <c r="A160" s="1384"/>
      <c r="B160" s="1385">
        <v>2</v>
      </c>
      <c r="C160" s="1301" t="s">
        <v>29</v>
      </c>
      <c r="D160" s="1950"/>
      <c r="E160" s="1296"/>
      <c r="F160" s="1394"/>
      <c r="G160" s="1394"/>
      <c r="H160" s="1389">
        <f t="shared" si="8"/>
        <v>0</v>
      </c>
      <c r="I160" s="1222"/>
      <c r="J160" s="2079"/>
      <c r="K160" s="1588"/>
      <c r="L160" s="1221"/>
    </row>
    <row r="161" spans="1:12" ht="15.75">
      <c r="A161" s="1384"/>
      <c r="B161" s="1385">
        <v>3</v>
      </c>
      <c r="C161" s="1301" t="s">
        <v>60</v>
      </c>
      <c r="D161" s="1950"/>
      <c r="E161" s="1296">
        <v>2500</v>
      </c>
      <c r="F161" s="1394">
        <v>2500</v>
      </c>
      <c r="G161" s="1394"/>
      <c r="H161" s="1389">
        <f t="shared" si="8"/>
        <v>2500</v>
      </c>
      <c r="I161" s="1222"/>
      <c r="J161" s="2079"/>
      <c r="K161" s="1588"/>
      <c r="L161" s="1221"/>
    </row>
    <row r="162" spans="1:12" ht="15.75">
      <c r="A162" s="1384"/>
      <c r="B162" s="1385">
        <v>4</v>
      </c>
      <c r="C162" s="1301" t="s">
        <v>680</v>
      </c>
      <c r="D162" s="1950"/>
      <c r="E162" s="1296"/>
      <c r="F162" s="1389"/>
      <c r="G162" s="1394"/>
      <c r="H162" s="1389">
        <f t="shared" si="8"/>
        <v>0</v>
      </c>
      <c r="I162" s="1221"/>
      <c r="J162" s="2079" t="e">
        <f>I162/H162</f>
        <v>#DIV/0!</v>
      </c>
      <c r="K162" s="1588"/>
      <c r="L162" s="1221"/>
    </row>
    <row r="163" spans="1:12" ht="16.5" thickBot="1">
      <c r="A163" s="1396"/>
      <c r="B163" s="2237">
        <v>5</v>
      </c>
      <c r="C163" s="1422" t="s">
        <v>679</v>
      </c>
      <c r="D163" s="1890"/>
      <c r="E163" s="1423"/>
      <c r="F163" s="1446"/>
      <c r="G163" s="2173"/>
      <c r="H163" s="1446"/>
      <c r="I163" s="1504"/>
      <c r="J163" s="2088"/>
      <c r="K163" s="1674"/>
      <c r="L163" s="2061"/>
    </row>
    <row r="164" spans="1:12" ht="16.5" hidden="1" thickBot="1">
      <c r="A164" s="1511"/>
      <c r="B164" s="2234"/>
      <c r="C164" s="1427"/>
      <c r="D164" s="1427"/>
      <c r="E164" s="2235"/>
      <c r="F164" s="2236"/>
      <c r="G164" s="1424"/>
      <c r="H164" s="1402"/>
      <c r="I164" s="1400"/>
      <c r="J164" s="2082"/>
      <c r="L164" s="1476"/>
    </row>
    <row r="165" spans="1:12" ht="16.5" thickBot="1">
      <c r="A165" s="1409"/>
      <c r="B165" s="1410"/>
      <c r="C165" s="1473" t="s">
        <v>244</v>
      </c>
      <c r="D165" s="1959">
        <f>SUM(D166:D168)</f>
        <v>0</v>
      </c>
      <c r="E165" s="1381">
        <f>SUM(E166:E169)</f>
        <v>8000</v>
      </c>
      <c r="F165" s="1382">
        <f>SUM(F166:F169)</f>
        <v>8000</v>
      </c>
      <c r="G165" s="1382">
        <f>SUM(G166:G169)</f>
        <v>0</v>
      </c>
      <c r="H165" s="1391">
        <f aca="true" t="shared" si="9" ref="H165:H178">SUM(F165:G165)</f>
        <v>8000</v>
      </c>
      <c r="I165" s="1383">
        <f>SUM(I166:I168)</f>
        <v>0</v>
      </c>
      <c r="J165" s="1457"/>
      <c r="K165" s="1392">
        <f>SUM(K166:K169)</f>
        <v>0</v>
      </c>
      <c r="L165" s="1381">
        <f>SUM(L166:L169)</f>
        <v>0</v>
      </c>
    </row>
    <row r="166" spans="1:12" ht="15.75">
      <c r="A166" s="1474"/>
      <c r="B166" s="1436">
        <v>1</v>
      </c>
      <c r="C166" s="1199" t="s">
        <v>58</v>
      </c>
      <c r="D166" s="1938"/>
      <c r="E166" s="1398"/>
      <c r="F166" s="1386"/>
      <c r="G166" s="1386"/>
      <c r="H166" s="1393">
        <f t="shared" si="9"/>
        <v>0</v>
      </c>
      <c r="I166" s="1297"/>
      <c r="J166" s="2081"/>
      <c r="K166" s="1597"/>
      <c r="L166" s="1591"/>
    </row>
    <row r="167" spans="1:12" ht="15.75">
      <c r="A167" s="1384"/>
      <c r="B167" s="1385">
        <v>2</v>
      </c>
      <c r="C167" s="1301" t="s">
        <v>29</v>
      </c>
      <c r="D167" s="1950"/>
      <c r="E167" s="1296"/>
      <c r="F167" s="1394"/>
      <c r="G167" s="1394"/>
      <c r="H167" s="1389">
        <f t="shared" si="9"/>
        <v>0</v>
      </c>
      <c r="I167" s="1222"/>
      <c r="J167" s="2079"/>
      <c r="K167" s="1588"/>
      <c r="L167" s="1221"/>
    </row>
    <row r="168" spans="1:12" ht="15.75">
      <c r="A168" s="1384"/>
      <c r="B168" s="1385">
        <v>3</v>
      </c>
      <c r="C168" s="1301" t="s">
        <v>60</v>
      </c>
      <c r="D168" s="1950"/>
      <c r="E168" s="1296">
        <v>8000</v>
      </c>
      <c r="F168" s="1389">
        <v>8000</v>
      </c>
      <c r="G168" s="1389"/>
      <c r="H168" s="1302">
        <f t="shared" si="9"/>
        <v>8000</v>
      </c>
      <c r="I168" s="1222"/>
      <c r="J168" s="2079"/>
      <c r="K168" s="1588"/>
      <c r="L168" s="1221"/>
    </row>
    <row r="169" spans="1:12" ht="16.5" thickBot="1">
      <c r="A169" s="1420"/>
      <c r="B169" s="1421">
        <v>4</v>
      </c>
      <c r="C169" s="1422" t="s">
        <v>680</v>
      </c>
      <c r="D169" s="1955"/>
      <c r="E169" s="1423"/>
      <c r="F169" s="1407"/>
      <c r="G169" s="1407"/>
      <c r="H169" s="1408">
        <f t="shared" si="9"/>
        <v>0</v>
      </c>
      <c r="I169" s="1503"/>
      <c r="J169" s="2083"/>
      <c r="K169" s="2075"/>
      <c r="L169" s="1443"/>
    </row>
    <row r="170" spans="1:12" ht="16.5" thickBot="1">
      <c r="A170" s="1409"/>
      <c r="B170" s="1410"/>
      <c r="C170" s="1473" t="s">
        <v>994</v>
      </c>
      <c r="D170" s="1959">
        <f>SUM(D171:D173)</f>
        <v>3000</v>
      </c>
      <c r="E170" s="1381">
        <f>SUM(E171:E174)</f>
        <v>1500</v>
      </c>
      <c r="F170" s="1382">
        <f>SUM(F171:F174)</f>
        <v>1500</v>
      </c>
      <c r="G170" s="1382">
        <f>SUM(G171:G174)</f>
        <v>0</v>
      </c>
      <c r="H170" s="1391">
        <f t="shared" si="9"/>
        <v>1500</v>
      </c>
      <c r="I170" s="1383">
        <f>SUM(I171:I174)</f>
        <v>0</v>
      </c>
      <c r="J170" s="1457">
        <f>I170/H170</f>
        <v>0</v>
      </c>
      <c r="K170" s="1392">
        <f>SUM(K171:K174)</f>
        <v>0</v>
      </c>
      <c r="L170" s="1381">
        <f>SUM(L171:L174)</f>
        <v>0</v>
      </c>
    </row>
    <row r="171" spans="1:12" ht="15.75">
      <c r="A171" s="1474"/>
      <c r="B171" s="1436">
        <v>1</v>
      </c>
      <c r="C171" s="1199" t="s">
        <v>58</v>
      </c>
      <c r="D171" s="1938"/>
      <c r="E171" s="1398"/>
      <c r="F171" s="1386"/>
      <c r="G171" s="1386"/>
      <c r="H171" s="1393">
        <f t="shared" si="9"/>
        <v>0</v>
      </c>
      <c r="I171" s="1297"/>
      <c r="J171" s="2081"/>
      <c r="K171" s="1597"/>
      <c r="L171" s="1591"/>
    </row>
    <row r="172" spans="1:12" ht="15.75">
      <c r="A172" s="1384"/>
      <c r="B172" s="1385">
        <v>2</v>
      </c>
      <c r="C172" s="1301" t="s">
        <v>29</v>
      </c>
      <c r="D172" s="1950"/>
      <c r="E172" s="1296"/>
      <c r="F172" s="1394"/>
      <c r="G172" s="1394"/>
      <c r="H172" s="1389">
        <f t="shared" si="9"/>
        <v>0</v>
      </c>
      <c r="I172" s="1222"/>
      <c r="J172" s="2079"/>
      <c r="K172" s="1588"/>
      <c r="L172" s="1221"/>
    </row>
    <row r="173" spans="1:12" ht="15.75">
      <c r="A173" s="1384"/>
      <c r="B173" s="1385">
        <v>3</v>
      </c>
      <c r="C173" s="1301" t="s">
        <v>60</v>
      </c>
      <c r="D173" s="1950">
        <v>3000</v>
      </c>
      <c r="E173" s="1296">
        <v>1500</v>
      </c>
      <c r="F173" s="1394">
        <v>1500</v>
      </c>
      <c r="G173" s="1394"/>
      <c r="H173" s="1389">
        <f t="shared" si="9"/>
        <v>1500</v>
      </c>
      <c r="I173" s="1222"/>
      <c r="J173" s="2079">
        <f>I173/H173</f>
        <v>0</v>
      </c>
      <c r="K173" s="1588"/>
      <c r="L173" s="1221"/>
    </row>
    <row r="174" spans="1:12" ht="16.5" thickBot="1">
      <c r="A174" s="1420"/>
      <c r="B174" s="1421">
        <v>4</v>
      </c>
      <c r="C174" s="1422" t="s">
        <v>680</v>
      </c>
      <c r="D174" s="1955"/>
      <c r="E174" s="1423"/>
      <c r="F174" s="1407"/>
      <c r="G174" s="1407"/>
      <c r="H174" s="1408">
        <f t="shared" si="9"/>
        <v>0</v>
      </c>
      <c r="I174" s="1202"/>
      <c r="J174" s="2080"/>
      <c r="K174" s="1503"/>
      <c r="L174" s="1443"/>
    </row>
    <row r="175" spans="1:12" ht="16.5" thickBot="1">
      <c r="A175" s="1409"/>
      <c r="B175" s="1437"/>
      <c r="C175" s="1473" t="s">
        <v>209</v>
      </c>
      <c r="D175" s="1967"/>
      <c r="E175" s="1418">
        <f>SUM(E176:E178)</f>
        <v>6000</v>
      </c>
      <c r="F175" s="1472">
        <f>SUM(F176:F178)</f>
        <v>6000</v>
      </c>
      <c r="G175" s="1472">
        <f>SUM(G176:G178)</f>
        <v>0</v>
      </c>
      <c r="H175" s="1425">
        <f t="shared" si="9"/>
        <v>6000</v>
      </c>
      <c r="I175" s="1383">
        <f>SUM(I176:I178)</f>
        <v>0</v>
      </c>
      <c r="J175" s="1457">
        <f>I175/H175</f>
        <v>0</v>
      </c>
      <c r="K175" s="1383">
        <f>SUM(K176:K178)</f>
        <v>0</v>
      </c>
      <c r="L175" s="1318"/>
    </row>
    <row r="176" spans="1:12" ht="15.75">
      <c r="A176" s="1474"/>
      <c r="B176" s="1436">
        <v>1</v>
      </c>
      <c r="C176" s="1199" t="s">
        <v>58</v>
      </c>
      <c r="D176" s="1938"/>
      <c r="E176" s="1398"/>
      <c r="F176" s="1386"/>
      <c r="G176" s="1386"/>
      <c r="H176" s="1393">
        <f t="shared" si="9"/>
        <v>0</v>
      </c>
      <c r="I176" s="1297"/>
      <c r="J176" s="2081"/>
      <c r="K176" s="1597"/>
      <c r="L176" s="1591"/>
    </row>
    <row r="177" spans="1:12" ht="15.75">
      <c r="A177" s="1384"/>
      <c r="B177" s="1385">
        <v>2</v>
      </c>
      <c r="C177" s="1301" t="s">
        <v>576</v>
      </c>
      <c r="D177" s="1950"/>
      <c r="E177" s="1296"/>
      <c r="F177" s="1394"/>
      <c r="G177" s="1394"/>
      <c r="H177" s="1389">
        <f t="shared" si="9"/>
        <v>0</v>
      </c>
      <c r="I177" s="1222"/>
      <c r="J177" s="2079"/>
      <c r="K177" s="1588"/>
      <c r="L177" s="1221"/>
    </row>
    <row r="178" spans="1:12" ht="16.5" thickBot="1">
      <c r="A178" s="1420"/>
      <c r="B178" s="1421">
        <v>3</v>
      </c>
      <c r="C178" s="1422" t="s">
        <v>60</v>
      </c>
      <c r="D178" s="1955"/>
      <c r="E178" s="1423">
        <v>6000</v>
      </c>
      <c r="F178" s="1407">
        <v>6000</v>
      </c>
      <c r="G178" s="1407"/>
      <c r="H178" s="1408">
        <f t="shared" si="9"/>
        <v>6000</v>
      </c>
      <c r="I178" s="1503"/>
      <c r="J178" s="2083">
        <f>I178/H178</f>
        <v>0</v>
      </c>
      <c r="K178" s="2075"/>
      <c r="L178" s="1443"/>
    </row>
    <row r="179" spans="1:12" ht="16.5" hidden="1" thickBot="1">
      <c r="A179" s="1432"/>
      <c r="B179" s="1437"/>
      <c r="C179" s="2239"/>
      <c r="D179" s="1674"/>
      <c r="E179" s="1449"/>
      <c r="F179" s="1439"/>
      <c r="G179" s="1439"/>
      <c r="H179" s="1446"/>
      <c r="I179" s="1504"/>
      <c r="J179" s="2088"/>
      <c r="K179" s="1674"/>
      <c r="L179" s="2061"/>
    </row>
    <row r="180" spans="1:12" ht="16.5" thickBot="1">
      <c r="A180" s="1409"/>
      <c r="B180" s="1410"/>
      <c r="C180" s="1473" t="s">
        <v>210</v>
      </c>
      <c r="D180" s="1959">
        <f>SUM(D181:D183)</f>
        <v>10000</v>
      </c>
      <c r="E180" s="1381">
        <f>SUM(E181:E185)</f>
        <v>25000</v>
      </c>
      <c r="F180" s="1381">
        <f>SUM(F181:F185)</f>
        <v>25000</v>
      </c>
      <c r="G180" s="1382">
        <f>SUM(G181:G185)</f>
        <v>0</v>
      </c>
      <c r="H180" s="1391">
        <f aca="true" t="shared" si="10" ref="H180:H198">SUM(F180:G180)</f>
        <v>25000</v>
      </c>
      <c r="I180" s="1383">
        <f>SUM(I181:I184)</f>
        <v>0</v>
      </c>
      <c r="J180" s="1457">
        <f>I180/H180</f>
        <v>0</v>
      </c>
      <c r="K180" s="1392">
        <f>SUM(K181:K184)</f>
        <v>0</v>
      </c>
      <c r="L180" s="1381">
        <f>SUM(L181:L184)</f>
        <v>0</v>
      </c>
    </row>
    <row r="181" spans="1:12" ht="15.75">
      <c r="A181" s="1474"/>
      <c r="B181" s="1436">
        <v>1</v>
      </c>
      <c r="C181" s="1199" t="s">
        <v>58</v>
      </c>
      <c r="D181" s="1938"/>
      <c r="E181" s="1398"/>
      <c r="F181" s="1386"/>
      <c r="G181" s="1386"/>
      <c r="H181" s="1393">
        <f t="shared" si="10"/>
        <v>0</v>
      </c>
      <c r="I181" s="1297"/>
      <c r="J181" s="2081"/>
      <c r="K181" s="1597"/>
      <c r="L181" s="1591"/>
    </row>
    <row r="182" spans="1:12" ht="15.75">
      <c r="A182" s="1384"/>
      <c r="B182" s="1385">
        <v>2</v>
      </c>
      <c r="C182" s="1301" t="s">
        <v>29</v>
      </c>
      <c r="D182" s="1950"/>
      <c r="E182" s="1296"/>
      <c r="F182" s="1394"/>
      <c r="G182" s="1394"/>
      <c r="H182" s="1389">
        <f t="shared" si="10"/>
        <v>0</v>
      </c>
      <c r="I182" s="1222"/>
      <c r="J182" s="2079"/>
      <c r="K182" s="1588"/>
      <c r="L182" s="1221"/>
    </row>
    <row r="183" spans="1:12" ht="15.75">
      <c r="A183" s="1384"/>
      <c r="B183" s="1385">
        <v>3</v>
      </c>
      <c r="C183" s="1301" t="s">
        <v>60</v>
      </c>
      <c r="D183" s="1950">
        <v>10000</v>
      </c>
      <c r="E183" s="1296"/>
      <c r="F183" s="1394">
        <v>0</v>
      </c>
      <c r="G183" s="1394"/>
      <c r="H183" s="1389">
        <f t="shared" si="10"/>
        <v>0</v>
      </c>
      <c r="I183" s="1222"/>
      <c r="J183" s="2079" t="e">
        <f>I183/H183</f>
        <v>#DIV/0!</v>
      </c>
      <c r="K183" s="1588"/>
      <c r="L183" s="1221"/>
    </row>
    <row r="184" spans="1:12" ht="15.75">
      <c r="A184" s="1384"/>
      <c r="B184" s="1385">
        <v>4</v>
      </c>
      <c r="C184" s="1301" t="s">
        <v>680</v>
      </c>
      <c r="D184" s="1301"/>
      <c r="E184" s="1296"/>
      <c r="F184" s="1394"/>
      <c r="G184" s="1394"/>
      <c r="H184" s="1389">
        <f t="shared" si="10"/>
        <v>0</v>
      </c>
      <c r="I184" s="1222"/>
      <c r="J184" s="2079"/>
      <c r="K184" s="1222"/>
      <c r="L184" s="1221"/>
    </row>
    <row r="185" spans="1:12" ht="16.5" thickBot="1">
      <c r="A185" s="1420"/>
      <c r="B185" s="1421">
        <v>5</v>
      </c>
      <c r="C185" s="1422" t="s">
        <v>679</v>
      </c>
      <c r="D185" s="2075"/>
      <c r="E185" s="2224">
        <v>25000</v>
      </c>
      <c r="F185" s="1407">
        <v>25000</v>
      </c>
      <c r="G185" s="1407"/>
      <c r="H185" s="1408">
        <f t="shared" si="10"/>
        <v>25000</v>
      </c>
      <c r="I185" s="1503"/>
      <c r="J185" s="2083"/>
      <c r="K185" s="1503"/>
      <c r="L185" s="1443"/>
    </row>
    <row r="186" spans="1:12" ht="16.5" thickBot="1">
      <c r="A186" s="1409"/>
      <c r="B186" s="1410"/>
      <c r="C186" s="1380" t="s">
        <v>1022</v>
      </c>
      <c r="D186" s="1959"/>
      <c r="E186" s="1505">
        <f>SUM(E187:E190)</f>
        <v>1000</v>
      </c>
      <c r="F186" s="1382">
        <f>SUM(F187:F190)</f>
        <v>1000</v>
      </c>
      <c r="G186" s="1382">
        <f>SUM(G187:G190)</f>
        <v>0</v>
      </c>
      <c r="H186" s="1391">
        <f t="shared" si="10"/>
        <v>1000</v>
      </c>
      <c r="I186" s="1231">
        <f>SUM(I187:I190)</f>
        <v>0</v>
      </c>
      <c r="J186" s="1457">
        <f>I186/H186</f>
        <v>0</v>
      </c>
      <c r="K186" s="1317"/>
      <c r="L186" s="1318"/>
    </row>
    <row r="187" spans="1:12" ht="15.75">
      <c r="A187" s="1474"/>
      <c r="B187" s="1436">
        <v>1</v>
      </c>
      <c r="C187" s="1199" t="s">
        <v>58</v>
      </c>
      <c r="D187" s="1938"/>
      <c r="E187" s="1398"/>
      <c r="F187" s="1386"/>
      <c r="G187" s="1386"/>
      <c r="H187" s="1393">
        <f t="shared" si="10"/>
        <v>0</v>
      </c>
      <c r="I187" s="1297"/>
      <c r="J187" s="2081"/>
      <c r="K187" s="1597"/>
      <c r="L187" s="1591"/>
    </row>
    <row r="188" spans="1:12" ht="15.75">
      <c r="A188" s="1384"/>
      <c r="B188" s="1385">
        <v>2</v>
      </c>
      <c r="C188" s="1301" t="s">
        <v>576</v>
      </c>
      <c r="D188" s="1950"/>
      <c r="E188" s="1296"/>
      <c r="F188" s="1394"/>
      <c r="G188" s="1394"/>
      <c r="H188" s="1389">
        <f t="shared" si="10"/>
        <v>0</v>
      </c>
      <c r="I188" s="1222"/>
      <c r="J188" s="2079"/>
      <c r="K188" s="1588"/>
      <c r="L188" s="1221"/>
    </row>
    <row r="189" spans="1:12" ht="15.75">
      <c r="A189" s="1384"/>
      <c r="B189" s="1385">
        <v>3</v>
      </c>
      <c r="C189" s="1301" t="s">
        <v>60</v>
      </c>
      <c r="D189" s="1950"/>
      <c r="E189" s="1296">
        <v>1000</v>
      </c>
      <c r="F189" s="1394">
        <v>1000</v>
      </c>
      <c r="G189" s="1394"/>
      <c r="H189" s="1389">
        <f t="shared" si="10"/>
        <v>1000</v>
      </c>
      <c r="I189" s="1222"/>
      <c r="J189" s="2079"/>
      <c r="K189" s="1588"/>
      <c r="L189" s="1221"/>
    </row>
    <row r="190" spans="1:12" ht="16.5" thickBot="1">
      <c r="A190" s="1420"/>
      <c r="B190" s="1421">
        <v>4</v>
      </c>
      <c r="C190" s="1422" t="s">
        <v>680</v>
      </c>
      <c r="D190" s="1955"/>
      <c r="E190" s="1423"/>
      <c r="F190" s="1407"/>
      <c r="G190" s="1407"/>
      <c r="H190" s="1408">
        <f t="shared" si="10"/>
        <v>0</v>
      </c>
      <c r="I190" s="1503"/>
      <c r="J190" s="2083" t="e">
        <f>I190/H190</f>
        <v>#DIV/0!</v>
      </c>
      <c r="K190" s="2075"/>
      <c r="L190" s="1443"/>
    </row>
    <row r="191" spans="1:12" ht="16.5" thickBot="1">
      <c r="A191" s="1432"/>
      <c r="B191" s="1437"/>
      <c r="C191" s="1502" t="s">
        <v>1023</v>
      </c>
      <c r="D191" s="1967"/>
      <c r="E191" s="1418">
        <f>SUM(E192:E194)</f>
        <v>1000</v>
      </c>
      <c r="F191" s="1472">
        <f>SUM(F192:F194)</f>
        <v>1000</v>
      </c>
      <c r="G191" s="1472">
        <f>SUM(G192:G194)</f>
        <v>0</v>
      </c>
      <c r="H191" s="1425">
        <f t="shared" si="10"/>
        <v>1000</v>
      </c>
      <c r="I191" s="1419">
        <f>SUM(I192:I194)</f>
        <v>0</v>
      </c>
      <c r="J191" s="2121">
        <f>I191/H191</f>
        <v>0</v>
      </c>
      <c r="K191" s="1317"/>
      <c r="L191" s="1318"/>
    </row>
    <row r="192" spans="1:12" ht="15.75">
      <c r="A192" s="1474"/>
      <c r="B192" s="1436">
        <v>1</v>
      </c>
      <c r="C192" s="1199" t="s">
        <v>58</v>
      </c>
      <c r="D192" s="1938"/>
      <c r="E192" s="1398"/>
      <c r="F192" s="1386"/>
      <c r="G192" s="1386"/>
      <c r="H192" s="1393">
        <f t="shared" si="10"/>
        <v>0</v>
      </c>
      <c r="I192" s="1297"/>
      <c r="J192" s="2081"/>
      <c r="K192" s="1597"/>
      <c r="L192" s="1591"/>
    </row>
    <row r="193" spans="1:12" ht="15.75">
      <c r="A193" s="1384"/>
      <c r="B193" s="1385">
        <v>2</v>
      </c>
      <c r="C193" s="1301" t="s">
        <v>576</v>
      </c>
      <c r="D193" s="1950"/>
      <c r="E193" s="1296"/>
      <c r="F193" s="1394"/>
      <c r="G193" s="1394"/>
      <c r="H193" s="1389">
        <f t="shared" si="10"/>
        <v>0</v>
      </c>
      <c r="I193" s="1222"/>
      <c r="J193" s="2079"/>
      <c r="K193" s="1588"/>
      <c r="L193" s="1221"/>
    </row>
    <row r="194" spans="1:12" ht="16.5" thickBot="1">
      <c r="A194" s="1403"/>
      <c r="B194" s="1404">
        <v>3</v>
      </c>
      <c r="C194" s="1405" t="s">
        <v>60</v>
      </c>
      <c r="D194" s="1952"/>
      <c r="E194" s="1406">
        <v>1000</v>
      </c>
      <c r="F194" s="1303">
        <v>1000</v>
      </c>
      <c r="G194" s="1303"/>
      <c r="H194" s="1302">
        <f t="shared" si="10"/>
        <v>1000</v>
      </c>
      <c r="I194" s="1202"/>
      <c r="J194" s="2080">
        <f>I194/H194</f>
        <v>0</v>
      </c>
      <c r="K194" s="1968"/>
      <c r="L194" s="1201"/>
    </row>
    <row r="195" spans="1:12" ht="16.5" thickBot="1">
      <c r="A195" s="1409"/>
      <c r="B195" s="1410"/>
      <c r="C195" s="1473" t="s">
        <v>430</v>
      </c>
      <c r="D195" s="1959">
        <f>SUM(D196:D198)</f>
        <v>7000</v>
      </c>
      <c r="E195" s="1381">
        <f>SUM(E196:E199)</f>
        <v>21500</v>
      </c>
      <c r="F195" s="1381">
        <f>SUM(F196:F199)</f>
        <v>21500</v>
      </c>
      <c r="G195" s="1382">
        <f>SUM(G196:G198)</f>
        <v>0</v>
      </c>
      <c r="H195" s="1391">
        <f t="shared" si="10"/>
        <v>21500</v>
      </c>
      <c r="I195" s="1383">
        <f>SUM(I196:I199)</f>
        <v>0</v>
      </c>
      <c r="J195" s="1457">
        <f>I195/H195</f>
        <v>0</v>
      </c>
      <c r="K195" s="1392">
        <f>SUM(K196:K199)</f>
        <v>0</v>
      </c>
      <c r="L195" s="1381">
        <f>SUM(L196:L199)</f>
        <v>0</v>
      </c>
    </row>
    <row r="196" spans="1:12" ht="15.75">
      <c r="A196" s="1474"/>
      <c r="B196" s="1436">
        <v>1</v>
      </c>
      <c r="C196" s="1199" t="s">
        <v>58</v>
      </c>
      <c r="D196" s="1938"/>
      <c r="E196" s="1398"/>
      <c r="F196" s="1386"/>
      <c r="G196" s="1386"/>
      <c r="H196" s="1393">
        <f t="shared" si="10"/>
        <v>0</v>
      </c>
      <c r="I196" s="1297"/>
      <c r="J196" s="2081"/>
      <c r="K196" s="1597"/>
      <c r="L196" s="1591"/>
    </row>
    <row r="197" spans="1:12" ht="15.75">
      <c r="A197" s="1384"/>
      <c r="B197" s="1385">
        <v>2</v>
      </c>
      <c r="C197" s="1301" t="s">
        <v>29</v>
      </c>
      <c r="D197" s="1950"/>
      <c r="E197" s="1296"/>
      <c r="F197" s="1394"/>
      <c r="G197" s="1394"/>
      <c r="H197" s="1389">
        <f t="shared" si="10"/>
        <v>0</v>
      </c>
      <c r="I197" s="1222"/>
      <c r="J197" s="2079"/>
      <c r="K197" s="1588"/>
      <c r="L197" s="1221"/>
    </row>
    <row r="198" spans="1:12" ht="15.75">
      <c r="A198" s="1384"/>
      <c r="B198" s="1385">
        <v>3</v>
      </c>
      <c r="C198" s="1301" t="s">
        <v>60</v>
      </c>
      <c r="D198" s="1950">
        <v>7000</v>
      </c>
      <c r="E198" s="1296">
        <v>21500</v>
      </c>
      <c r="F198" s="1394">
        <v>21500</v>
      </c>
      <c r="G198" s="1394"/>
      <c r="H198" s="1389">
        <f t="shared" si="10"/>
        <v>21500</v>
      </c>
      <c r="I198" s="1222"/>
      <c r="J198" s="2079">
        <f>I198/H198</f>
        <v>0</v>
      </c>
      <c r="K198" s="1588"/>
      <c r="L198" s="1221"/>
    </row>
    <row r="199" spans="1:12" ht="16.5" thickBot="1">
      <c r="A199" s="1432"/>
      <c r="B199" s="1437">
        <v>4</v>
      </c>
      <c r="C199" s="1301" t="s">
        <v>680</v>
      </c>
      <c r="D199" s="1422"/>
      <c r="E199" s="1449"/>
      <c r="F199" s="1439"/>
      <c r="G199" s="1439"/>
      <c r="H199" s="1446"/>
      <c r="I199" s="1504"/>
      <c r="J199" s="2088"/>
      <c r="K199" s="1968"/>
      <c r="L199" s="1201"/>
    </row>
    <row r="200" spans="1:12" ht="16.5" thickBot="1">
      <c r="A200" s="1432"/>
      <c r="B200" s="1437"/>
      <c r="C200" s="1473" t="s">
        <v>86</v>
      </c>
      <c r="D200" s="1967"/>
      <c r="E200" s="1506">
        <f>SUM(E201:E203)</f>
        <v>821</v>
      </c>
      <c r="F200" s="1507">
        <f>SUM(F201:F203)</f>
        <v>821</v>
      </c>
      <c r="G200" s="1507">
        <f>SUM(G201:G203)</f>
        <v>0</v>
      </c>
      <c r="H200" s="1508">
        <f aca="true" t="shared" si="11" ref="H200:H217">SUM(F200:G200)</f>
        <v>821</v>
      </c>
      <c r="I200" s="1306">
        <f>SUM(I201:I203)</f>
        <v>0</v>
      </c>
      <c r="J200" s="2088">
        <f>I200/H200</f>
        <v>0</v>
      </c>
      <c r="K200" s="1317"/>
      <c r="L200" s="1318"/>
    </row>
    <row r="201" spans="1:12" ht="15.75">
      <c r="A201" s="1474"/>
      <c r="B201" s="1436">
        <v>1</v>
      </c>
      <c r="C201" s="1199" t="s">
        <v>58</v>
      </c>
      <c r="D201" s="1951"/>
      <c r="E201" s="1401"/>
      <c r="F201" s="1386"/>
      <c r="G201" s="1386"/>
      <c r="H201" s="1387">
        <f t="shared" si="11"/>
        <v>0</v>
      </c>
      <c r="I201" s="1297"/>
      <c r="J201" s="2081"/>
      <c r="K201" s="1597"/>
      <c r="L201" s="1591"/>
    </row>
    <row r="202" spans="1:12" ht="15.75">
      <c r="A202" s="1384"/>
      <c r="B202" s="1385">
        <v>2</v>
      </c>
      <c r="C202" s="1301" t="s">
        <v>576</v>
      </c>
      <c r="D202" s="1950"/>
      <c r="E202" s="1296"/>
      <c r="F202" s="1394"/>
      <c r="G202" s="1394"/>
      <c r="H202" s="1389">
        <f t="shared" si="11"/>
        <v>0</v>
      </c>
      <c r="I202" s="1221"/>
      <c r="J202" s="2079"/>
      <c r="K202" s="1588"/>
      <c r="L202" s="1221"/>
    </row>
    <row r="203" spans="1:12" ht="16.5" thickBot="1">
      <c r="A203" s="1403"/>
      <c r="B203" s="1404">
        <v>3</v>
      </c>
      <c r="C203" s="1405" t="s">
        <v>60</v>
      </c>
      <c r="D203" s="1952"/>
      <c r="E203" s="1406">
        <v>821</v>
      </c>
      <c r="F203" s="1303">
        <v>821</v>
      </c>
      <c r="G203" s="1302"/>
      <c r="H203" s="1402">
        <f t="shared" si="11"/>
        <v>821</v>
      </c>
      <c r="I203" s="1400"/>
      <c r="J203" s="2082"/>
      <c r="K203" s="1968"/>
      <c r="L203" s="2011"/>
    </row>
    <row r="204" spans="1:12" ht="16.5" thickBot="1">
      <c r="A204" s="1409"/>
      <c r="B204" s="1410"/>
      <c r="C204" s="1473" t="s">
        <v>211</v>
      </c>
      <c r="D204" s="1959">
        <f>SUM(D205:D207)</f>
        <v>3000</v>
      </c>
      <c r="E204" s="1381">
        <f>SUM(E205:E207)</f>
        <v>7000</v>
      </c>
      <c r="F204" s="1382">
        <f>SUM(F205:F208)</f>
        <v>7000</v>
      </c>
      <c r="G204" s="1382">
        <f>SUM(G205:G208)</f>
        <v>0</v>
      </c>
      <c r="H204" s="1391">
        <f t="shared" si="11"/>
        <v>7000</v>
      </c>
      <c r="I204" s="1383">
        <f>SUM(I205:I207)</f>
        <v>0</v>
      </c>
      <c r="J204" s="1457">
        <f>I204/H204</f>
        <v>0</v>
      </c>
      <c r="K204" s="1391">
        <f>SUM(K205:K207)</f>
        <v>0</v>
      </c>
      <c r="L204" s="1381">
        <f>SUM(L205:L207)</f>
        <v>0</v>
      </c>
    </row>
    <row r="205" spans="1:12" ht="15.75">
      <c r="A205" s="1474"/>
      <c r="B205" s="1436">
        <v>1</v>
      </c>
      <c r="C205" s="1199" t="s">
        <v>58</v>
      </c>
      <c r="D205" s="1938"/>
      <c r="E205" s="1398"/>
      <c r="F205" s="1386"/>
      <c r="G205" s="1386"/>
      <c r="H205" s="1393">
        <f t="shared" si="11"/>
        <v>0</v>
      </c>
      <c r="I205" s="1297"/>
      <c r="J205" s="2081"/>
      <c r="K205" s="1597"/>
      <c r="L205" s="1591"/>
    </row>
    <row r="206" spans="1:12" ht="15.75">
      <c r="A206" s="1384"/>
      <c r="B206" s="1385">
        <v>2</v>
      </c>
      <c r="C206" s="1301" t="s">
        <v>29</v>
      </c>
      <c r="D206" s="1950"/>
      <c r="E206" s="1296"/>
      <c r="F206" s="1394"/>
      <c r="G206" s="1394"/>
      <c r="H206" s="1389">
        <f t="shared" si="11"/>
        <v>0</v>
      </c>
      <c r="I206" s="1222"/>
      <c r="J206" s="2079"/>
      <c r="K206" s="1588"/>
      <c r="L206" s="1221"/>
    </row>
    <row r="207" spans="1:12" ht="15.75">
      <c r="A207" s="1384"/>
      <c r="B207" s="1385">
        <v>3</v>
      </c>
      <c r="C207" s="1301" t="s">
        <v>60</v>
      </c>
      <c r="D207" s="1950">
        <v>3000</v>
      </c>
      <c r="E207" s="1296">
        <v>7000</v>
      </c>
      <c r="F207" s="1394">
        <v>7000</v>
      </c>
      <c r="G207" s="1394"/>
      <c r="H207" s="1389">
        <f t="shared" si="11"/>
        <v>7000</v>
      </c>
      <c r="I207" s="1222"/>
      <c r="J207" s="2079">
        <f>I207/H207</f>
        <v>0</v>
      </c>
      <c r="K207" s="1588"/>
      <c r="L207" s="1221"/>
    </row>
    <row r="208" spans="1:12" ht="16.5" thickBot="1">
      <c r="A208" s="1420"/>
      <c r="B208" s="1421">
        <v>4</v>
      </c>
      <c r="C208" s="1422" t="s">
        <v>680</v>
      </c>
      <c r="D208" s="1422"/>
      <c r="E208" s="1423"/>
      <c r="F208" s="1407"/>
      <c r="G208" s="1407"/>
      <c r="H208" s="1408">
        <f t="shared" si="11"/>
        <v>0</v>
      </c>
      <c r="I208" s="1503"/>
      <c r="J208" s="2083"/>
      <c r="K208" s="1503"/>
      <c r="L208" s="1443"/>
    </row>
    <row r="209" spans="1:12" ht="16.5" thickBot="1">
      <c r="A209" s="1432"/>
      <c r="B209" s="1437"/>
      <c r="C209" s="1502" t="s">
        <v>873</v>
      </c>
      <c r="D209" s="1967">
        <f>SUM(D210:D212)</f>
        <v>0</v>
      </c>
      <c r="E209" s="1418">
        <f>SUM(E210:E212)</f>
        <v>3048</v>
      </c>
      <c r="F209" s="1472">
        <f>SUM(F210:F212)</f>
        <v>3048</v>
      </c>
      <c r="G209" s="1472">
        <f>SUM(G210:G212)</f>
        <v>0</v>
      </c>
      <c r="H209" s="1425">
        <f t="shared" si="11"/>
        <v>3048</v>
      </c>
      <c r="I209" s="1504"/>
      <c r="J209" s="2088"/>
      <c r="K209" s="1504"/>
      <c r="L209" s="2061"/>
    </row>
    <row r="210" spans="1:12" ht="15.75">
      <c r="A210" s="1474"/>
      <c r="B210" s="1436">
        <v>1</v>
      </c>
      <c r="C210" s="1199" t="s">
        <v>58</v>
      </c>
      <c r="D210" s="1938"/>
      <c r="E210" s="1398"/>
      <c r="F210" s="1386"/>
      <c r="G210" s="1386"/>
      <c r="H210" s="1393">
        <f t="shared" si="11"/>
        <v>0</v>
      </c>
      <c r="I210" s="1509"/>
      <c r="J210" s="2087"/>
      <c r="K210" s="1597"/>
      <c r="L210" s="1591"/>
    </row>
    <row r="211" spans="1:12" ht="15.75">
      <c r="A211" s="1384"/>
      <c r="B211" s="1385">
        <v>2</v>
      </c>
      <c r="C211" s="1301" t="s">
        <v>29</v>
      </c>
      <c r="D211" s="1950"/>
      <c r="E211" s="1296"/>
      <c r="F211" s="1394"/>
      <c r="G211" s="1394"/>
      <c r="H211" s="1389">
        <f t="shared" si="11"/>
        <v>0</v>
      </c>
      <c r="I211" s="1222"/>
      <c r="J211" s="2079"/>
      <c r="K211" s="1588"/>
      <c r="L211" s="1221"/>
    </row>
    <row r="212" spans="1:12" ht="16.5" thickBot="1">
      <c r="A212" s="1420"/>
      <c r="B212" s="1421">
        <v>3</v>
      </c>
      <c r="C212" s="1422" t="s">
        <v>60</v>
      </c>
      <c r="D212" s="1955"/>
      <c r="E212" s="1423">
        <v>3048</v>
      </c>
      <c r="F212" s="1407">
        <v>3048</v>
      </c>
      <c r="G212" s="1407"/>
      <c r="H212" s="1408">
        <f t="shared" si="11"/>
        <v>3048</v>
      </c>
      <c r="I212" s="1503"/>
      <c r="J212" s="2083"/>
      <c r="K212" s="2075"/>
      <c r="L212" s="1443"/>
    </row>
    <row r="213" spans="1:12" ht="16.5" hidden="1" thickBot="1">
      <c r="A213" s="1409"/>
      <c r="B213" s="1410"/>
      <c r="C213" s="1473"/>
      <c r="D213" s="1959">
        <f>SUM(D214:D216)</f>
        <v>0</v>
      </c>
      <c r="E213" s="1381">
        <f>SUM(E214:E216)</f>
        <v>0</v>
      </c>
      <c r="F213" s="1382">
        <f>SUM(F214:F216)</f>
        <v>0</v>
      </c>
      <c r="G213" s="1382">
        <f>SUM(G214:G216)</f>
        <v>0</v>
      </c>
      <c r="H213" s="1391">
        <f t="shared" si="11"/>
        <v>0</v>
      </c>
      <c r="I213" s="1317"/>
      <c r="J213" s="2084"/>
      <c r="K213" s="1392">
        <f>SUM(K214:K216)</f>
        <v>0</v>
      </c>
      <c r="L213" s="1381">
        <f>SUM(L214:L216)</f>
        <v>0</v>
      </c>
    </row>
    <row r="214" spans="1:12" ht="16.5" hidden="1" thickBot="1">
      <c r="A214" s="1474"/>
      <c r="B214" s="1436">
        <v>1</v>
      </c>
      <c r="C214" s="1199" t="s">
        <v>58</v>
      </c>
      <c r="D214" s="1938"/>
      <c r="E214" s="1398"/>
      <c r="F214" s="1386"/>
      <c r="G214" s="1386"/>
      <c r="H214" s="1393">
        <f t="shared" si="11"/>
        <v>0</v>
      </c>
      <c r="I214" s="1297"/>
      <c r="J214" s="2081"/>
      <c r="K214" s="1597"/>
      <c r="L214" s="1591"/>
    </row>
    <row r="215" spans="1:12" ht="16.5" hidden="1" thickBot="1">
      <c r="A215" s="1384"/>
      <c r="B215" s="1385">
        <v>2</v>
      </c>
      <c r="C215" s="1301" t="s">
        <v>29</v>
      </c>
      <c r="D215" s="1950"/>
      <c r="E215" s="1296"/>
      <c r="F215" s="1394"/>
      <c r="G215" s="1394"/>
      <c r="H215" s="1389">
        <f t="shared" si="11"/>
        <v>0</v>
      </c>
      <c r="I215" s="1222"/>
      <c r="J215" s="2079"/>
      <c r="K215" s="1588"/>
      <c r="L215" s="1221"/>
    </row>
    <row r="216" spans="1:12" ht="16.5" hidden="1" thickBot="1">
      <c r="A216" s="1403"/>
      <c r="B216" s="1404">
        <v>3</v>
      </c>
      <c r="C216" s="1405" t="s">
        <v>60</v>
      </c>
      <c r="D216" s="1952"/>
      <c r="E216" s="1406"/>
      <c r="F216" s="1303"/>
      <c r="G216" s="1303"/>
      <c r="H216" s="1302">
        <f t="shared" si="11"/>
        <v>0</v>
      </c>
      <c r="I216" s="1400"/>
      <c r="J216" s="2082"/>
      <c r="K216" s="1968"/>
      <c r="L216" s="1201"/>
    </row>
    <row r="217" spans="1:12" ht="16.5" thickBot="1">
      <c r="A217" s="1409"/>
      <c r="B217" s="1410"/>
      <c r="C217" s="1473" t="s">
        <v>55</v>
      </c>
      <c r="D217" s="1959">
        <f>SUM(D218:D220)</f>
        <v>3000</v>
      </c>
      <c r="E217" s="1381">
        <f>SUM(E218:E220)</f>
        <v>2500</v>
      </c>
      <c r="F217" s="1381">
        <f>SUM(F218:F220)</f>
        <v>2500</v>
      </c>
      <c r="G217" s="1381">
        <f>SUM(G218:G220)</f>
        <v>0</v>
      </c>
      <c r="H217" s="1391">
        <f t="shared" si="11"/>
        <v>2500</v>
      </c>
      <c r="I217" s="1231">
        <f>SUM(I218:I220)</f>
        <v>0</v>
      </c>
      <c r="J217" s="2109">
        <f>I217/H217</f>
        <v>0</v>
      </c>
      <c r="K217" s="1392">
        <f>SUM(K218:K220)</f>
        <v>0</v>
      </c>
      <c r="L217" s="1381">
        <f>SUM(L218:L220)</f>
        <v>0</v>
      </c>
    </row>
    <row r="218" spans="1:12" ht="15.75">
      <c r="A218" s="1474"/>
      <c r="B218" s="1436">
        <v>1</v>
      </c>
      <c r="C218" s="1199" t="s">
        <v>58</v>
      </c>
      <c r="D218" s="1938"/>
      <c r="E218" s="1398"/>
      <c r="F218" s="1386"/>
      <c r="G218" s="1386"/>
      <c r="H218" s="1393"/>
      <c r="I218" s="1509"/>
      <c r="J218" s="2087"/>
      <c r="K218" s="1597"/>
      <c r="L218" s="1591"/>
    </row>
    <row r="219" spans="1:12" ht="15.75">
      <c r="A219" s="1384"/>
      <c r="B219" s="1385">
        <v>2</v>
      </c>
      <c r="C219" s="1301" t="s">
        <v>29</v>
      </c>
      <c r="D219" s="1950"/>
      <c r="E219" s="1296"/>
      <c r="F219" s="1394"/>
      <c r="G219" s="1394"/>
      <c r="H219" s="1389"/>
      <c r="I219" s="1222"/>
      <c r="J219" s="2079"/>
      <c r="K219" s="1588"/>
      <c r="L219" s="1221"/>
    </row>
    <row r="220" spans="1:12" ht="16.5" thickBot="1">
      <c r="A220" s="1403"/>
      <c r="B220" s="1404">
        <v>3</v>
      </c>
      <c r="C220" s="1405" t="s">
        <v>60</v>
      </c>
      <c r="D220" s="1952">
        <v>3000</v>
      </c>
      <c r="E220" s="1423">
        <v>2500</v>
      </c>
      <c r="F220" s="1407">
        <v>2500</v>
      </c>
      <c r="G220" s="1408"/>
      <c r="H220" s="1302">
        <f>SUM(F220:G220)</f>
        <v>2500</v>
      </c>
      <c r="I220" s="1400"/>
      <c r="J220" s="2082">
        <f>I220/H220</f>
        <v>0</v>
      </c>
      <c r="K220" s="1968"/>
      <c r="L220" s="1201"/>
    </row>
    <row r="221" spans="1:12" ht="16.5" thickBot="1">
      <c r="A221" s="1409"/>
      <c r="B221" s="1410"/>
      <c r="C221" s="1473" t="s">
        <v>995</v>
      </c>
      <c r="D221" s="1959">
        <f>SUM(D222:D224)</f>
        <v>4410</v>
      </c>
      <c r="E221" s="1418">
        <f>SUM(E222:E224)</f>
        <v>3091</v>
      </c>
      <c r="F221" s="1418">
        <f>SUM(F222:F224)</f>
        <v>3091</v>
      </c>
      <c r="G221" s="1418">
        <f>SUM(G222:G224)</f>
        <v>0</v>
      </c>
      <c r="H221" s="1391">
        <f>SUM(F221:G221)</f>
        <v>3091</v>
      </c>
      <c r="I221" s="1317"/>
      <c r="J221" s="2084"/>
      <c r="K221" s="1392">
        <f>SUM(K222:K224)</f>
        <v>0</v>
      </c>
      <c r="L221" s="1381">
        <f>SUM(L222:L224)</f>
        <v>0</v>
      </c>
    </row>
    <row r="222" spans="1:12" ht="15.75">
      <c r="A222" s="1474"/>
      <c r="B222" s="1436">
        <v>1</v>
      </c>
      <c r="C222" s="1199" t="s">
        <v>58</v>
      </c>
      <c r="D222" s="1938"/>
      <c r="E222" s="1398"/>
      <c r="F222" s="1386"/>
      <c r="G222" s="1386"/>
      <c r="H222" s="1393"/>
      <c r="I222" s="1509"/>
      <c r="J222" s="2087"/>
      <c r="K222" s="1597"/>
      <c r="L222" s="1591"/>
    </row>
    <row r="223" spans="1:12" ht="15.75">
      <c r="A223" s="1384"/>
      <c r="B223" s="1385">
        <v>2</v>
      </c>
      <c r="C223" s="1301" t="s">
        <v>29</v>
      </c>
      <c r="D223" s="1950"/>
      <c r="E223" s="1296"/>
      <c r="F223" s="1394"/>
      <c r="G223" s="1394"/>
      <c r="H223" s="1389"/>
      <c r="I223" s="1222"/>
      <c r="J223" s="2079"/>
      <c r="K223" s="1588"/>
      <c r="L223" s="1221"/>
    </row>
    <row r="224" spans="1:12" ht="16.5" thickBot="1">
      <c r="A224" s="1420"/>
      <c r="B224" s="1421">
        <v>3</v>
      </c>
      <c r="C224" s="1422" t="s">
        <v>60</v>
      </c>
      <c r="D224" s="1955">
        <v>4410</v>
      </c>
      <c r="E224" s="1423">
        <v>3091</v>
      </c>
      <c r="F224" s="1439">
        <v>3091</v>
      </c>
      <c r="G224" s="1439"/>
      <c r="H224" s="1408">
        <f>SUM(F224:G224)</f>
        <v>3091</v>
      </c>
      <c r="I224" s="1504"/>
      <c r="J224" s="2088"/>
      <c r="K224" s="1968"/>
      <c r="L224" s="1201"/>
    </row>
    <row r="225" spans="1:12" ht="16.5" thickBot="1">
      <c r="A225" s="1409"/>
      <c r="B225" s="1410"/>
      <c r="C225" s="1473" t="s">
        <v>996</v>
      </c>
      <c r="D225" s="1967"/>
      <c r="E225" s="1418">
        <f>SUM(E226:E228)</f>
        <v>30000</v>
      </c>
      <c r="F225" s="1418">
        <f>SUM(F226:F228)</f>
        <v>30000</v>
      </c>
      <c r="G225" s="1418">
        <f>SUM(G226:G228)</f>
        <v>0</v>
      </c>
      <c r="H225" s="1391">
        <f>SUM(F225:G225)</f>
        <v>30000</v>
      </c>
      <c r="I225" s="1504"/>
      <c r="J225" s="2088"/>
      <c r="K225" s="1317"/>
      <c r="L225" s="1318"/>
    </row>
    <row r="226" spans="1:12" ht="16.5" thickBot="1">
      <c r="A226" s="1474"/>
      <c r="B226" s="1436">
        <v>1</v>
      </c>
      <c r="C226" s="1199" t="s">
        <v>58</v>
      </c>
      <c r="D226" s="1938"/>
      <c r="E226" s="1398"/>
      <c r="F226" s="1444"/>
      <c r="G226" s="1444"/>
      <c r="H226" s="1387">
        <f aca="true" t="shared" si="12" ref="H226:H234">SUM(F226:G226)</f>
        <v>0</v>
      </c>
      <c r="I226" s="1504"/>
      <c r="J226" s="2088"/>
      <c r="K226" s="1597"/>
      <c r="L226" s="1591"/>
    </row>
    <row r="227" spans="1:12" ht="16.5" thickBot="1">
      <c r="A227" s="1384"/>
      <c r="B227" s="1385">
        <v>2</v>
      </c>
      <c r="C227" s="1301" t="s">
        <v>576</v>
      </c>
      <c r="D227" s="1950"/>
      <c r="E227" s="1296"/>
      <c r="F227" s="1394"/>
      <c r="G227" s="1394"/>
      <c r="H227" s="1393">
        <f t="shared" si="12"/>
        <v>0</v>
      </c>
      <c r="I227" s="1504"/>
      <c r="J227" s="2088"/>
      <c r="K227" s="1588"/>
      <c r="L227" s="1221"/>
    </row>
    <row r="228" spans="1:12" ht="16.5" thickBot="1">
      <c r="A228" s="1420"/>
      <c r="B228" s="1421">
        <v>3</v>
      </c>
      <c r="C228" s="1422" t="s">
        <v>60</v>
      </c>
      <c r="D228" s="1955"/>
      <c r="E228" s="1423">
        <v>30000</v>
      </c>
      <c r="F228" s="1439">
        <v>30000</v>
      </c>
      <c r="G228" s="1439"/>
      <c r="H228" s="1446">
        <f t="shared" si="12"/>
        <v>30000</v>
      </c>
      <c r="I228" s="1504"/>
      <c r="J228" s="2088"/>
      <c r="K228" s="1968"/>
      <c r="L228" s="1201"/>
    </row>
    <row r="229" spans="1:12" ht="16.5" hidden="1" thickBot="1">
      <c r="A229" s="1409"/>
      <c r="B229" s="1410"/>
      <c r="C229" s="2221"/>
      <c r="D229" s="1967"/>
      <c r="E229" s="1418">
        <f>SUM(E230:E232)</f>
        <v>0</v>
      </c>
      <c r="F229" s="1418">
        <f>SUM(F230:F233)</f>
        <v>0</v>
      </c>
      <c r="G229" s="1418">
        <f>SUM(G230:G233)</f>
        <v>0</v>
      </c>
      <c r="H229" s="1391">
        <f t="shared" si="12"/>
        <v>0</v>
      </c>
      <c r="I229" s="1504"/>
      <c r="J229" s="2088"/>
      <c r="K229" s="1317"/>
      <c r="L229" s="1318"/>
    </row>
    <row r="230" spans="1:12" ht="16.5" hidden="1" thickBot="1">
      <c r="A230" s="1474"/>
      <c r="B230" s="1436">
        <v>1</v>
      </c>
      <c r="C230" s="1199" t="s">
        <v>58</v>
      </c>
      <c r="D230" s="1938"/>
      <c r="E230" s="1398"/>
      <c r="F230" s="1444"/>
      <c r="G230" s="1444"/>
      <c r="H230" s="1302">
        <f t="shared" si="12"/>
        <v>0</v>
      </c>
      <c r="I230" s="1504"/>
      <c r="J230" s="2088"/>
      <c r="K230" s="1597"/>
      <c r="L230" s="1591"/>
    </row>
    <row r="231" spans="1:12" ht="16.5" hidden="1" thickBot="1">
      <c r="A231" s="1384"/>
      <c r="B231" s="1385">
        <v>2</v>
      </c>
      <c r="C231" s="1301" t="s">
        <v>576</v>
      </c>
      <c r="D231" s="1950"/>
      <c r="E231" s="1296"/>
      <c r="F231" s="1394"/>
      <c r="G231" s="1394"/>
      <c r="H231" s="1302">
        <f t="shared" si="12"/>
        <v>0</v>
      </c>
      <c r="I231" s="1504"/>
      <c r="J231" s="2088"/>
      <c r="K231" s="1588"/>
      <c r="L231" s="1221"/>
    </row>
    <row r="232" spans="1:12" ht="16.5" hidden="1" thickBot="1">
      <c r="A232" s="1384"/>
      <c r="B232" s="1385">
        <v>3</v>
      </c>
      <c r="C232" s="1301" t="s">
        <v>60</v>
      </c>
      <c r="D232" s="1950"/>
      <c r="E232" s="1296"/>
      <c r="F232" s="1394"/>
      <c r="G232" s="1394"/>
      <c r="H232" s="1389">
        <f t="shared" si="12"/>
        <v>0</v>
      </c>
      <c r="I232" s="1504"/>
      <c r="J232" s="2088"/>
      <c r="K232" s="1588"/>
      <c r="L232" s="1221"/>
    </row>
    <row r="233" spans="1:12" ht="16.5" hidden="1" thickBot="1">
      <c r="A233" s="1432"/>
      <c r="B233" s="1437">
        <v>4</v>
      </c>
      <c r="C233" s="1422" t="s">
        <v>134</v>
      </c>
      <c r="D233" s="1890"/>
      <c r="E233" s="1449"/>
      <c r="F233" s="1439"/>
      <c r="G233" s="1439"/>
      <c r="H233" s="1408">
        <f t="shared" si="12"/>
        <v>0</v>
      </c>
      <c r="I233" s="1504"/>
      <c r="J233" s="2088"/>
      <c r="K233" s="1968"/>
      <c r="L233" s="1201"/>
    </row>
    <row r="234" spans="1:12" ht="16.5" thickBot="1">
      <c r="A234" s="1409"/>
      <c r="B234" s="1410"/>
      <c r="C234" s="1473" t="s">
        <v>663</v>
      </c>
      <c r="D234" s="1967"/>
      <c r="E234" s="1418">
        <f>SUM(E235:E237)</f>
        <v>6000</v>
      </c>
      <c r="F234" s="1418">
        <f>SUM(F235:F237)</f>
        <v>6000</v>
      </c>
      <c r="G234" s="1418">
        <f>SUM(G235:G238)</f>
        <v>0</v>
      </c>
      <c r="H234" s="1391">
        <f t="shared" si="12"/>
        <v>6000</v>
      </c>
      <c r="I234" s="1504"/>
      <c r="J234" s="2088"/>
      <c r="K234" s="1317"/>
      <c r="L234" s="1318"/>
    </row>
    <row r="235" spans="1:12" ht="16.5" thickBot="1">
      <c r="A235" s="1474"/>
      <c r="B235" s="1436">
        <v>1</v>
      </c>
      <c r="C235" s="1199" t="s">
        <v>58</v>
      </c>
      <c r="D235" s="1938"/>
      <c r="E235" s="1398"/>
      <c r="F235" s="1444"/>
      <c r="G235" s="1444"/>
      <c r="H235" s="1387"/>
      <c r="I235" s="1504"/>
      <c r="J235" s="2088"/>
      <c r="K235" s="1597"/>
      <c r="L235" s="1591"/>
    </row>
    <row r="236" spans="1:12" ht="16.5" thickBot="1">
      <c r="A236" s="1384"/>
      <c r="B236" s="1385">
        <v>2</v>
      </c>
      <c r="C236" s="1301" t="s">
        <v>576</v>
      </c>
      <c r="D236" s="1950"/>
      <c r="E236" s="1296"/>
      <c r="F236" s="1394"/>
      <c r="G236" s="1394"/>
      <c r="H236" s="1389"/>
      <c r="I236" s="1504"/>
      <c r="J236" s="2088"/>
      <c r="K236" s="1588"/>
      <c r="L236" s="1221"/>
    </row>
    <row r="237" spans="1:12" ht="16.5" thickBot="1">
      <c r="A237" s="1384"/>
      <c r="B237" s="1385">
        <v>3</v>
      </c>
      <c r="C237" s="1301" t="s">
        <v>60</v>
      </c>
      <c r="D237" s="1950"/>
      <c r="E237" s="2203">
        <v>6000</v>
      </c>
      <c r="F237" s="1394">
        <v>6000</v>
      </c>
      <c r="G237" s="1394"/>
      <c r="H237" s="1389">
        <f>SUM(F237:G237)</f>
        <v>6000</v>
      </c>
      <c r="I237" s="1504"/>
      <c r="J237" s="2088"/>
      <c r="K237" s="1588"/>
      <c r="L237" s="1221"/>
    </row>
    <row r="238" spans="1:12" ht="16.5" thickBot="1">
      <c r="A238" s="1396"/>
      <c r="B238" s="1397">
        <v>4</v>
      </c>
      <c r="C238" s="1422" t="s">
        <v>680</v>
      </c>
      <c r="D238" s="1938"/>
      <c r="E238" s="1398"/>
      <c r="F238" s="1399"/>
      <c r="G238" s="1399"/>
      <c r="H238" s="1302">
        <f>SUM(F238:G238)</f>
        <v>0</v>
      </c>
      <c r="I238" s="1400"/>
      <c r="J238" s="2082"/>
      <c r="K238" s="1968"/>
      <c r="L238" s="1201"/>
    </row>
    <row r="239" spans="1:12" ht="16.5" hidden="1" thickBot="1">
      <c r="A239" s="1409"/>
      <c r="B239" s="1410"/>
      <c r="C239" s="1510"/>
      <c r="D239" s="2012">
        <f>SUM(D240:D242)</f>
        <v>0</v>
      </c>
      <c r="E239" s="1381">
        <f>SUM(E240:E242)</f>
        <v>0</v>
      </c>
      <c r="F239" s="1381">
        <f>SUM(F240:F242)</f>
        <v>0</v>
      </c>
      <c r="G239" s="1381">
        <f>SUM(G240:G243)</f>
        <v>0</v>
      </c>
      <c r="H239" s="1391">
        <f>SUM(F239:G239)</f>
        <v>0</v>
      </c>
      <c r="I239" s="1317"/>
      <c r="J239" s="2084"/>
      <c r="K239" s="1392">
        <f>SUM(K240:K242)</f>
        <v>0</v>
      </c>
      <c r="L239" s="1381">
        <f>SUM(L240:L242)</f>
        <v>0</v>
      </c>
    </row>
    <row r="240" spans="1:12" ht="16.5" hidden="1" thickBot="1">
      <c r="A240" s="1396"/>
      <c r="B240" s="1436">
        <v>1</v>
      </c>
      <c r="C240" s="1199" t="s">
        <v>58</v>
      </c>
      <c r="D240" s="1938"/>
      <c r="E240" s="1398"/>
      <c r="F240" s="1386"/>
      <c r="G240" s="1386"/>
      <c r="H240" s="1393"/>
      <c r="I240" s="1509"/>
      <c r="J240" s="2087"/>
      <c r="K240" s="1597"/>
      <c r="L240" s="1591"/>
    </row>
    <row r="241" spans="1:12" ht="16.5" hidden="1" thickBot="1">
      <c r="A241" s="1384"/>
      <c r="B241" s="1385">
        <v>2</v>
      </c>
      <c r="C241" s="1301" t="s">
        <v>29</v>
      </c>
      <c r="D241" s="1950"/>
      <c r="E241" s="1296"/>
      <c r="F241" s="1394"/>
      <c r="G241" s="1394"/>
      <c r="H241" s="1389"/>
      <c r="I241" s="1222"/>
      <c r="J241" s="2079"/>
      <c r="K241" s="1588"/>
      <c r="L241" s="1221"/>
    </row>
    <row r="242" spans="1:12" ht="16.5" hidden="1" thickBot="1">
      <c r="A242" s="1474"/>
      <c r="B242" s="1385">
        <v>3</v>
      </c>
      <c r="C242" s="1301" t="s">
        <v>60</v>
      </c>
      <c r="D242" s="1950"/>
      <c r="E242" s="1296"/>
      <c r="F242" s="1394"/>
      <c r="G242" s="1394"/>
      <c r="H242" s="1389">
        <f aca="true" t="shared" si="13" ref="H242:H249">SUM(F242:G242)</f>
        <v>0</v>
      </c>
      <c r="I242" s="1222"/>
      <c r="J242" s="2079"/>
      <c r="K242" s="1588"/>
      <c r="L242" s="1221"/>
    </row>
    <row r="243" spans="1:12" ht="16.5" hidden="1" thickBot="1">
      <c r="A243" s="1420"/>
      <c r="B243" s="1421">
        <v>4</v>
      </c>
      <c r="C243" s="1422" t="s">
        <v>134</v>
      </c>
      <c r="D243" s="1955"/>
      <c r="E243" s="1423"/>
      <c r="F243" s="1407"/>
      <c r="G243" s="1407"/>
      <c r="H243" s="1408">
        <f t="shared" si="13"/>
        <v>0</v>
      </c>
      <c r="I243" s="1503"/>
      <c r="J243" s="2083"/>
      <c r="K243" s="2075"/>
      <c r="L243" s="1443"/>
    </row>
    <row r="244" spans="1:12" ht="16.5" thickBot="1">
      <c r="A244" s="1409"/>
      <c r="B244" s="1410"/>
      <c r="C244" s="2303" t="s">
        <v>746</v>
      </c>
      <c r="D244" s="2012">
        <f>SUM(D245:D247)</f>
        <v>5000</v>
      </c>
      <c r="E244" s="1381">
        <f>SUM(E245:E250)</f>
        <v>37116</v>
      </c>
      <c r="F244" s="1381">
        <f>SUM(F245:F249)</f>
        <v>37116</v>
      </c>
      <c r="G244" s="1381">
        <f>SUM(G245:G249)</f>
        <v>0</v>
      </c>
      <c r="H244" s="1391">
        <f t="shared" si="13"/>
        <v>37116</v>
      </c>
      <c r="I244" s="1317"/>
      <c r="J244" s="2084"/>
      <c r="K244" s="1392">
        <f>SUM(K245:K247)</f>
        <v>0</v>
      </c>
      <c r="L244" s="1381">
        <f>SUM(L245:L247)</f>
        <v>0</v>
      </c>
    </row>
    <row r="245" spans="1:12" ht="15.75">
      <c r="A245" s="1396"/>
      <c r="B245" s="1436">
        <v>1</v>
      </c>
      <c r="C245" s="1199" t="s">
        <v>58</v>
      </c>
      <c r="D245" s="1938"/>
      <c r="E245" s="1398">
        <v>4502</v>
      </c>
      <c r="F245" s="1386">
        <v>4502</v>
      </c>
      <c r="G245" s="1386"/>
      <c r="H245" s="1393">
        <f t="shared" si="13"/>
        <v>4502</v>
      </c>
      <c r="I245" s="1509"/>
      <c r="J245" s="2087"/>
      <c r="K245" s="1597"/>
      <c r="L245" s="1591"/>
    </row>
    <row r="246" spans="1:12" ht="15.75">
      <c r="A246" s="1384"/>
      <c r="B246" s="1385">
        <v>2</v>
      </c>
      <c r="C246" s="1301" t="s">
        <v>29</v>
      </c>
      <c r="D246" s="1950"/>
      <c r="E246" s="1296">
        <v>698</v>
      </c>
      <c r="F246" s="1394">
        <v>698</v>
      </c>
      <c r="G246" s="1394"/>
      <c r="H246" s="1389">
        <f t="shared" si="13"/>
        <v>698</v>
      </c>
      <c r="I246" s="1222"/>
      <c r="J246" s="2079"/>
      <c r="K246" s="1588"/>
      <c r="L246" s="1221"/>
    </row>
    <row r="247" spans="1:12" ht="15.75">
      <c r="A247" s="1384"/>
      <c r="B247" s="1385">
        <v>3</v>
      </c>
      <c r="C247" s="1301" t="s">
        <v>60</v>
      </c>
      <c r="D247" s="1950">
        <v>5000</v>
      </c>
      <c r="E247" s="1296">
        <v>31916</v>
      </c>
      <c r="F247" s="1394">
        <v>31916</v>
      </c>
      <c r="G247" s="1394"/>
      <c r="H247" s="1389">
        <f t="shared" si="13"/>
        <v>31916</v>
      </c>
      <c r="I247" s="1222"/>
      <c r="J247" s="2079"/>
      <c r="K247" s="1588"/>
      <c r="L247" s="1221"/>
    </row>
    <row r="248" spans="1:12" ht="15.75">
      <c r="A248" s="1384"/>
      <c r="B248" s="1385">
        <v>4</v>
      </c>
      <c r="C248" s="1301" t="s">
        <v>134</v>
      </c>
      <c r="D248" s="1950"/>
      <c r="E248" s="1296"/>
      <c r="F248" s="1394"/>
      <c r="G248" s="1394"/>
      <c r="H248" s="1389">
        <f t="shared" si="13"/>
        <v>0</v>
      </c>
      <c r="I248" s="1222"/>
      <c r="J248" s="2079"/>
      <c r="K248" s="1588"/>
      <c r="L248" s="1221"/>
    </row>
    <row r="249" spans="1:12" ht="15.75">
      <c r="A249" s="1384"/>
      <c r="B249" s="1385">
        <v>5</v>
      </c>
      <c r="C249" s="1301" t="s">
        <v>578</v>
      </c>
      <c r="D249" s="1588"/>
      <c r="E249" s="1296"/>
      <c r="F249" s="1394"/>
      <c r="G249" s="1394"/>
      <c r="H249" s="1389">
        <f t="shared" si="13"/>
        <v>0</v>
      </c>
      <c r="I249" s="1222"/>
      <c r="J249" s="2079"/>
      <c r="K249" s="2273"/>
      <c r="L249" s="1221"/>
    </row>
    <row r="250" spans="1:12" ht="16.5" thickBot="1">
      <c r="A250" s="1396"/>
      <c r="B250" s="1397">
        <v>6</v>
      </c>
      <c r="C250" s="1470" t="s">
        <v>678</v>
      </c>
      <c r="E250" s="1398"/>
      <c r="F250" s="1408"/>
      <c r="G250" s="1424"/>
      <c r="H250" s="1402"/>
      <c r="I250" s="1400"/>
      <c r="J250" s="2082"/>
      <c r="K250" s="1443"/>
      <c r="L250" s="1547"/>
    </row>
    <row r="251" spans="1:12" ht="16.5" hidden="1" thickBot="1">
      <c r="A251" s="1409"/>
      <c r="B251" s="1410"/>
      <c r="C251" s="1510" t="s">
        <v>925</v>
      </c>
      <c r="D251" s="2012">
        <f>SUM(D252:D254)</f>
        <v>300</v>
      </c>
      <c r="E251" s="1381">
        <f>SUM(E252:E254)</f>
        <v>0</v>
      </c>
      <c r="F251" s="1381">
        <f>SUM(F252:F254)</f>
        <v>0</v>
      </c>
      <c r="G251" s="1381">
        <f>SUM(G252:G254)</f>
        <v>0</v>
      </c>
      <c r="H251" s="1391">
        <f aca="true" t="shared" si="14" ref="H251:H303">SUM(F251:G251)</f>
        <v>0</v>
      </c>
      <c r="I251" s="1231">
        <f>SUM(I252:I254)</f>
        <v>0</v>
      </c>
      <c r="J251" s="2084"/>
      <c r="K251" s="1392">
        <f>SUM(K252:K254)</f>
        <v>0</v>
      </c>
      <c r="L251" s="1381">
        <f>SUM(L252:L254)</f>
        <v>0</v>
      </c>
    </row>
    <row r="252" spans="1:12" ht="16.5" hidden="1" thickBot="1">
      <c r="A252" s="1474"/>
      <c r="B252" s="1436">
        <v>1</v>
      </c>
      <c r="C252" s="1199" t="s">
        <v>58</v>
      </c>
      <c r="D252" s="1938"/>
      <c r="E252" s="1398"/>
      <c r="F252" s="1386"/>
      <c r="G252" s="1386"/>
      <c r="H252" s="1393">
        <f t="shared" si="14"/>
        <v>0</v>
      </c>
      <c r="I252" s="1509"/>
      <c r="J252" s="2087"/>
      <c r="K252" s="1597"/>
      <c r="L252" s="1591"/>
    </row>
    <row r="253" spans="1:12" ht="16.5" hidden="1" thickBot="1">
      <c r="A253" s="1384"/>
      <c r="B253" s="1385">
        <v>2</v>
      </c>
      <c r="C253" s="1301" t="s">
        <v>29</v>
      </c>
      <c r="D253" s="1950"/>
      <c r="E253" s="1296"/>
      <c r="F253" s="1394"/>
      <c r="G253" s="1394"/>
      <c r="H253" s="1389">
        <f t="shared" si="14"/>
        <v>0</v>
      </c>
      <c r="I253" s="1222"/>
      <c r="J253" s="2079"/>
      <c r="K253" s="1588"/>
      <c r="L253" s="1221"/>
    </row>
    <row r="254" spans="1:12" ht="16.5" hidden="1" thickBot="1">
      <c r="A254" s="1396"/>
      <c r="B254" s="1404">
        <v>3</v>
      </c>
      <c r="C254" s="1405" t="s">
        <v>60</v>
      </c>
      <c r="D254" s="1952">
        <v>300</v>
      </c>
      <c r="E254" s="1406"/>
      <c r="F254" s="1303"/>
      <c r="G254" s="1302"/>
      <c r="H254" s="1302">
        <f t="shared" si="14"/>
        <v>0</v>
      </c>
      <c r="I254" s="1400"/>
      <c r="J254" s="2082"/>
      <c r="K254" s="1968"/>
      <c r="L254" s="1201"/>
    </row>
    <row r="255" spans="1:12" ht="16.5" thickBot="1">
      <c r="A255" s="2300"/>
      <c r="B255" s="2301"/>
      <c r="C255" s="1510" t="s">
        <v>538</v>
      </c>
      <c r="D255" s="2012">
        <f>SUM(D256:D258)</f>
        <v>20000</v>
      </c>
      <c r="E255" s="1381">
        <f>SUM(E256:E258)</f>
        <v>50538</v>
      </c>
      <c r="F255" s="1381">
        <f>SUM(F256:F258)</f>
        <v>50538</v>
      </c>
      <c r="G255" s="1381">
        <f>SUM(G256:G258)</f>
        <v>0</v>
      </c>
      <c r="H255" s="1391">
        <f t="shared" si="14"/>
        <v>50538</v>
      </c>
      <c r="I255" s="1317"/>
      <c r="J255" s="2084"/>
      <c r="K255" s="1392">
        <f>SUM(K256:K258)</f>
        <v>0</v>
      </c>
      <c r="L255" s="1381">
        <f>SUM(L256:L258)</f>
        <v>0</v>
      </c>
    </row>
    <row r="256" spans="1:12" ht="15.75">
      <c r="A256" s="1474"/>
      <c r="B256" s="1436">
        <v>1</v>
      </c>
      <c r="C256" s="1199" t="s">
        <v>58</v>
      </c>
      <c r="D256" s="1938"/>
      <c r="E256" s="1398">
        <v>2904</v>
      </c>
      <c r="F256" s="1386">
        <v>2904</v>
      </c>
      <c r="G256" s="1386"/>
      <c r="H256" s="1393">
        <f t="shared" si="14"/>
        <v>2904</v>
      </c>
      <c r="I256" s="1509"/>
      <c r="J256" s="2087"/>
      <c r="K256" s="1597"/>
      <c r="L256" s="1591"/>
    </row>
    <row r="257" spans="1:12" ht="15.75">
      <c r="A257" s="1384"/>
      <c r="B257" s="1385">
        <v>2</v>
      </c>
      <c r="C257" s="1301" t="s">
        <v>29</v>
      </c>
      <c r="D257" s="1950"/>
      <c r="E257" s="1296">
        <v>784</v>
      </c>
      <c r="F257" s="1394">
        <v>784</v>
      </c>
      <c r="G257" s="1394"/>
      <c r="H257" s="1389">
        <f t="shared" si="14"/>
        <v>784</v>
      </c>
      <c r="I257" s="1222"/>
      <c r="J257" s="2079"/>
      <c r="K257" s="1588"/>
      <c r="L257" s="1221"/>
    </row>
    <row r="258" spans="1:12" ht="16.5" thickBot="1">
      <c r="A258" s="1420"/>
      <c r="B258" s="1421">
        <v>3</v>
      </c>
      <c r="C258" s="1422" t="s">
        <v>60</v>
      </c>
      <c r="D258" s="1955">
        <v>20000</v>
      </c>
      <c r="E258" s="1423">
        <v>46850</v>
      </c>
      <c r="F258" s="1407">
        <v>46850</v>
      </c>
      <c r="G258" s="1407"/>
      <c r="H258" s="1408">
        <f t="shared" si="14"/>
        <v>46850</v>
      </c>
      <c r="I258" s="1504"/>
      <c r="J258" s="2088"/>
      <c r="K258" s="1503"/>
      <c r="L258" s="1443"/>
    </row>
    <row r="259" spans="1:12" ht="16.5" hidden="1" thickBot="1">
      <c r="A259" s="1432"/>
      <c r="B259" s="1437"/>
      <c r="C259" s="1512"/>
      <c r="D259" s="1969"/>
      <c r="E259" s="1418">
        <f>SUM(E260:E262)</f>
        <v>0</v>
      </c>
      <c r="F259" s="1418">
        <f>SUM(F260:F262)</f>
        <v>0</v>
      </c>
      <c r="G259" s="1418">
        <f>SUM(G260:G262)</f>
        <v>0</v>
      </c>
      <c r="H259" s="1425">
        <f t="shared" si="14"/>
        <v>0</v>
      </c>
      <c r="I259" s="1504"/>
      <c r="J259" s="2088"/>
      <c r="K259" s="1317"/>
      <c r="L259" s="1318"/>
    </row>
    <row r="260" spans="1:12" ht="16.5" hidden="1" thickBot="1">
      <c r="A260" s="1429"/>
      <c r="B260" s="1436">
        <v>1</v>
      </c>
      <c r="C260" s="1199" t="s">
        <v>58</v>
      </c>
      <c r="D260" s="1938"/>
      <c r="E260" s="1398"/>
      <c r="F260" s="1444"/>
      <c r="G260" s="1444"/>
      <c r="H260" s="1389">
        <f t="shared" si="14"/>
        <v>0</v>
      </c>
      <c r="I260" s="1504"/>
      <c r="J260" s="2088"/>
      <c r="K260" s="1597"/>
      <c r="L260" s="1591"/>
    </row>
    <row r="261" spans="1:12" ht="16.5" hidden="1" thickBot="1">
      <c r="A261" s="1396"/>
      <c r="B261" s="1385">
        <v>2</v>
      </c>
      <c r="C261" s="1301" t="s">
        <v>29</v>
      </c>
      <c r="D261" s="1950"/>
      <c r="E261" s="1296"/>
      <c r="F261" s="1394"/>
      <c r="G261" s="1394"/>
      <c r="H261" s="1389">
        <f t="shared" si="14"/>
        <v>0</v>
      </c>
      <c r="I261" s="1504"/>
      <c r="J261" s="2088"/>
      <c r="K261" s="1588"/>
      <c r="L261" s="1221"/>
    </row>
    <row r="262" spans="1:12" ht="16.5" hidden="1" thickBot="1">
      <c r="A262" s="1420"/>
      <c r="B262" s="1421">
        <v>3</v>
      </c>
      <c r="C262" s="1422" t="s">
        <v>60</v>
      </c>
      <c r="D262" s="1955"/>
      <c r="E262" s="1423"/>
      <c r="F262" s="1407"/>
      <c r="G262" s="1407"/>
      <c r="H262" s="1408">
        <f t="shared" si="14"/>
        <v>0</v>
      </c>
      <c r="I262" s="1504"/>
      <c r="J262" s="2088"/>
      <c r="K262" s="2075"/>
      <c r="L262" s="1443"/>
    </row>
    <row r="263" spans="1:12" ht="16.5" hidden="1" thickBot="1">
      <c r="A263" s="1432"/>
      <c r="B263" s="1437"/>
      <c r="C263" s="1512"/>
      <c r="D263" s="1969"/>
      <c r="E263" s="1418">
        <f>SUM(E264:E266)</f>
        <v>0</v>
      </c>
      <c r="F263" s="1418">
        <f>SUM(F264:F267)</f>
        <v>0</v>
      </c>
      <c r="G263" s="1418">
        <f>SUM(G264:G267)</f>
        <v>0</v>
      </c>
      <c r="H263" s="1425">
        <f t="shared" si="14"/>
        <v>0</v>
      </c>
      <c r="I263" s="1504"/>
      <c r="J263" s="2088"/>
      <c r="K263" s="1674"/>
      <c r="L263" s="2061"/>
    </row>
    <row r="264" spans="1:12" ht="16.5" hidden="1" thickBot="1">
      <c r="A264" s="1474"/>
      <c r="B264" s="1436">
        <v>1</v>
      </c>
      <c r="C264" s="1199" t="s">
        <v>58</v>
      </c>
      <c r="D264" s="1938"/>
      <c r="E264" s="1398"/>
      <c r="F264" s="1386"/>
      <c r="G264" s="1386"/>
      <c r="H264" s="1393">
        <f t="shared" si="14"/>
        <v>0</v>
      </c>
      <c r="I264" s="1504"/>
      <c r="J264" s="2088"/>
      <c r="K264" s="1597"/>
      <c r="L264" s="1591"/>
    </row>
    <row r="265" spans="1:12" ht="16.5" hidden="1" thickBot="1">
      <c r="A265" s="1396"/>
      <c r="B265" s="1385">
        <v>2</v>
      </c>
      <c r="C265" s="1301" t="s">
        <v>29</v>
      </c>
      <c r="D265" s="1950"/>
      <c r="E265" s="1296"/>
      <c r="F265" s="1394"/>
      <c r="G265" s="1394"/>
      <c r="H265" s="1389">
        <f t="shared" si="14"/>
        <v>0</v>
      </c>
      <c r="I265" s="1504"/>
      <c r="J265" s="2088"/>
      <c r="K265" s="1588"/>
      <c r="L265" s="1221"/>
    </row>
    <row r="266" spans="1:12" ht="15.75" hidden="1">
      <c r="A266" s="1384"/>
      <c r="B266" s="1385">
        <v>3</v>
      </c>
      <c r="C266" s="1301" t="s">
        <v>60</v>
      </c>
      <c r="D266" s="1950"/>
      <c r="E266" s="1296"/>
      <c r="F266" s="1394"/>
      <c r="G266" s="1394"/>
      <c r="H266" s="1389">
        <f t="shared" si="14"/>
        <v>0</v>
      </c>
      <c r="I266" s="1297"/>
      <c r="J266" s="2081"/>
      <c r="K266" s="1588"/>
      <c r="L266" s="1221"/>
    </row>
    <row r="267" spans="1:12" ht="16.5" hidden="1" thickBot="1">
      <c r="A267" s="1432"/>
      <c r="B267" s="1437">
        <v>4</v>
      </c>
      <c r="C267" s="1422" t="s">
        <v>679</v>
      </c>
      <c r="D267" s="1674"/>
      <c r="E267" s="1449"/>
      <c r="F267" s="1408"/>
      <c r="G267" s="2173"/>
      <c r="H267" s="1408">
        <f t="shared" si="14"/>
        <v>0</v>
      </c>
      <c r="I267" s="1504"/>
      <c r="J267" s="2088"/>
      <c r="K267" s="1674"/>
      <c r="L267" s="2061"/>
    </row>
    <row r="268" spans="1:12" ht="16.5" thickBot="1">
      <c r="A268" s="1432"/>
      <c r="B268" s="1437"/>
      <c r="C268" s="1512" t="s">
        <v>998</v>
      </c>
      <c r="D268" s="1969"/>
      <c r="E268" s="1418">
        <f>SUM(E269:E271)</f>
        <v>14372</v>
      </c>
      <c r="F268" s="1418">
        <f>SUM(F269:F271)</f>
        <v>14372</v>
      </c>
      <c r="G268" s="1418">
        <f>SUM(G269:G272)</f>
        <v>0</v>
      </c>
      <c r="H268" s="1425">
        <f t="shared" si="14"/>
        <v>14372</v>
      </c>
      <c r="I268" s="1504"/>
      <c r="J268" s="2088"/>
      <c r="K268" s="1674"/>
      <c r="L268" s="2061"/>
    </row>
    <row r="269" spans="1:12" ht="16.5" thickBot="1">
      <c r="A269" s="1474"/>
      <c r="B269" s="1436">
        <v>1</v>
      </c>
      <c r="C269" s="1199" t="s">
        <v>58</v>
      </c>
      <c r="D269" s="1938"/>
      <c r="E269" s="1398">
        <v>12298</v>
      </c>
      <c r="F269" s="1386">
        <v>12298</v>
      </c>
      <c r="G269" s="1386"/>
      <c r="H269" s="1393">
        <f t="shared" si="14"/>
        <v>12298</v>
      </c>
      <c r="I269" s="1504"/>
      <c r="J269" s="2088"/>
      <c r="K269" s="1597"/>
      <c r="L269" s="1591"/>
    </row>
    <row r="270" spans="1:12" ht="16.5" thickBot="1">
      <c r="A270" s="1396"/>
      <c r="B270" s="1385">
        <v>2</v>
      </c>
      <c r="C270" s="1301" t="s">
        <v>29</v>
      </c>
      <c r="D270" s="1950"/>
      <c r="E270" s="1296">
        <v>984</v>
      </c>
      <c r="F270" s="1394">
        <v>984</v>
      </c>
      <c r="G270" s="1394"/>
      <c r="H270" s="1389">
        <f t="shared" si="14"/>
        <v>984</v>
      </c>
      <c r="I270" s="1504"/>
      <c r="J270" s="2088"/>
      <c r="K270" s="1588"/>
      <c r="L270" s="1221"/>
    </row>
    <row r="271" spans="1:12" ht="15.75">
      <c r="A271" s="1384"/>
      <c r="B271" s="1385">
        <v>3</v>
      </c>
      <c r="C271" s="1301" t="s">
        <v>60</v>
      </c>
      <c r="D271" s="1950"/>
      <c r="E271" s="1296">
        <v>1090</v>
      </c>
      <c r="F271" s="1394">
        <v>1090</v>
      </c>
      <c r="G271" s="1394"/>
      <c r="H271" s="1389">
        <f t="shared" si="14"/>
        <v>1090</v>
      </c>
      <c r="I271" s="1297"/>
      <c r="J271" s="2081"/>
      <c r="K271" s="1588"/>
      <c r="L271" s="1221"/>
    </row>
    <row r="272" spans="1:12" ht="16.5" thickBot="1">
      <c r="A272" s="1432"/>
      <c r="B272" s="1437">
        <v>4</v>
      </c>
      <c r="C272" s="1422" t="s">
        <v>679</v>
      </c>
      <c r="D272" s="1674"/>
      <c r="E272" s="1449"/>
      <c r="F272" s="1408"/>
      <c r="G272" s="2173"/>
      <c r="H272" s="1408">
        <f t="shared" si="14"/>
        <v>0</v>
      </c>
      <c r="I272" s="1504"/>
      <c r="J272" s="2088"/>
      <c r="K272" s="1674"/>
      <c r="L272" s="2061"/>
    </row>
    <row r="273" spans="1:12" ht="16.5" thickBot="1">
      <c r="A273" s="1432"/>
      <c r="B273" s="1437"/>
      <c r="C273" s="1512" t="s">
        <v>997</v>
      </c>
      <c r="D273" s="1969"/>
      <c r="E273" s="1418">
        <f>SUM(E274:E276)</f>
        <v>10333</v>
      </c>
      <c r="F273" s="1418">
        <f>SUM(F274:F276)</f>
        <v>10333</v>
      </c>
      <c r="G273" s="1418">
        <f>SUM(G274:G277)</f>
        <v>0</v>
      </c>
      <c r="H273" s="1425">
        <f t="shared" si="14"/>
        <v>10333</v>
      </c>
      <c r="I273" s="1504"/>
      <c r="J273" s="2088"/>
      <c r="K273" s="1674"/>
      <c r="L273" s="2061"/>
    </row>
    <row r="274" spans="1:12" ht="16.5" thickBot="1">
      <c r="A274" s="1474"/>
      <c r="B274" s="1436">
        <v>1</v>
      </c>
      <c r="C274" s="1199" t="s">
        <v>58</v>
      </c>
      <c r="D274" s="1938"/>
      <c r="E274" s="1398">
        <v>8720</v>
      </c>
      <c r="F274" s="1386">
        <v>8720</v>
      </c>
      <c r="G274" s="1386"/>
      <c r="H274" s="1393">
        <f t="shared" si="14"/>
        <v>8720</v>
      </c>
      <c r="I274" s="1504"/>
      <c r="J274" s="2088"/>
      <c r="K274" s="1597"/>
      <c r="L274" s="1591"/>
    </row>
    <row r="275" spans="1:12" ht="16.5" thickBot="1">
      <c r="A275" s="1396"/>
      <c r="B275" s="1385">
        <v>2</v>
      </c>
      <c r="C275" s="1301" t="s">
        <v>29</v>
      </c>
      <c r="D275" s="1950"/>
      <c r="E275" s="1296">
        <v>696</v>
      </c>
      <c r="F275" s="1394">
        <v>696</v>
      </c>
      <c r="G275" s="1394"/>
      <c r="H275" s="1389">
        <f t="shared" si="14"/>
        <v>696</v>
      </c>
      <c r="I275" s="1504"/>
      <c r="J275" s="2088"/>
      <c r="K275" s="1588"/>
      <c r="L275" s="1221"/>
    </row>
    <row r="276" spans="1:12" ht="15.75">
      <c r="A276" s="1384"/>
      <c r="B276" s="1385">
        <v>3</v>
      </c>
      <c r="C276" s="1301" t="s">
        <v>60</v>
      </c>
      <c r="D276" s="1950"/>
      <c r="E276" s="1296">
        <v>917</v>
      </c>
      <c r="F276" s="1394">
        <v>917</v>
      </c>
      <c r="G276" s="1394"/>
      <c r="H276" s="1389">
        <f t="shared" si="14"/>
        <v>917</v>
      </c>
      <c r="I276" s="1297"/>
      <c r="J276" s="2081"/>
      <c r="K276" s="1588"/>
      <c r="L276" s="1221"/>
    </row>
    <row r="277" spans="1:12" ht="16.5" thickBot="1">
      <c r="A277" s="1432"/>
      <c r="B277" s="1437">
        <v>4</v>
      </c>
      <c r="C277" s="1422" t="s">
        <v>679</v>
      </c>
      <c r="D277" s="1674"/>
      <c r="E277" s="1449"/>
      <c r="F277" s="1408"/>
      <c r="G277" s="2173"/>
      <c r="H277" s="1408">
        <f t="shared" si="14"/>
        <v>0</v>
      </c>
      <c r="I277" s="1504"/>
      <c r="J277" s="2088"/>
      <c r="K277" s="1674"/>
      <c r="L277" s="2061"/>
    </row>
    <row r="278" spans="1:12" ht="16.5" thickBot="1">
      <c r="A278" s="1432"/>
      <c r="B278" s="1437"/>
      <c r="C278" s="1512" t="s">
        <v>892</v>
      </c>
      <c r="D278" s="1969"/>
      <c r="E278" s="1418">
        <f>SUM(E279:E281)</f>
        <v>4392</v>
      </c>
      <c r="F278" s="1418">
        <f>SUM(F279:F282)</f>
        <v>4392</v>
      </c>
      <c r="G278" s="1418">
        <f>SUM(G279:G282)</f>
        <v>0</v>
      </c>
      <c r="H278" s="1425">
        <f t="shared" si="14"/>
        <v>4392</v>
      </c>
      <c r="I278" s="1504"/>
      <c r="J278" s="2088"/>
      <c r="K278" s="1674"/>
      <c r="L278" s="2061"/>
    </row>
    <row r="279" spans="1:12" ht="16.5" thickBot="1">
      <c r="A279" s="1429"/>
      <c r="B279" s="1430">
        <v>1</v>
      </c>
      <c r="C279" s="1431" t="s">
        <v>58</v>
      </c>
      <c r="D279" s="2230"/>
      <c r="E279" s="2231">
        <v>3851</v>
      </c>
      <c r="F279" s="1444">
        <v>3851</v>
      </c>
      <c r="G279" s="1444"/>
      <c r="H279" s="1387">
        <f t="shared" si="14"/>
        <v>3851</v>
      </c>
      <c r="I279" s="1317"/>
      <c r="J279" s="2084"/>
      <c r="K279" s="2077"/>
      <c r="L279" s="2007"/>
    </row>
    <row r="280" spans="1:12" ht="16.5" thickBot="1">
      <c r="A280" s="1396"/>
      <c r="B280" s="1385">
        <v>2</v>
      </c>
      <c r="C280" s="1301" t="s">
        <v>29</v>
      </c>
      <c r="D280" s="1950"/>
      <c r="E280" s="1296">
        <v>337</v>
      </c>
      <c r="F280" s="1394">
        <v>337</v>
      </c>
      <c r="G280" s="1394"/>
      <c r="H280" s="1389">
        <f t="shared" si="14"/>
        <v>337</v>
      </c>
      <c r="I280" s="1504"/>
      <c r="J280" s="2088"/>
      <c r="K280" s="1588"/>
      <c r="L280" s="1221"/>
    </row>
    <row r="281" spans="1:12" ht="15.75">
      <c r="A281" s="1384"/>
      <c r="B281" s="1385">
        <v>3</v>
      </c>
      <c r="C281" s="1301" t="s">
        <v>60</v>
      </c>
      <c r="D281" s="1950"/>
      <c r="E281" s="1296">
        <v>204</v>
      </c>
      <c r="F281" s="1394">
        <v>204</v>
      </c>
      <c r="G281" s="1394"/>
      <c r="H281" s="1389">
        <f t="shared" si="14"/>
        <v>204</v>
      </c>
      <c r="I281" s="1297"/>
      <c r="J281" s="2081"/>
      <c r="K281" s="1588"/>
      <c r="L281" s="1221"/>
    </row>
    <row r="282" spans="1:12" ht="16.5" thickBot="1">
      <c r="A282" s="1432"/>
      <c r="B282" s="1437">
        <v>4</v>
      </c>
      <c r="C282" s="1422" t="s">
        <v>679</v>
      </c>
      <c r="D282" s="1674"/>
      <c r="E282" s="1449"/>
      <c r="F282" s="1408"/>
      <c r="G282" s="2173"/>
      <c r="H282" s="1408">
        <f t="shared" si="14"/>
        <v>0</v>
      </c>
      <c r="I282" s="1504"/>
      <c r="J282" s="2088"/>
      <c r="K282" s="1674"/>
      <c r="L282" s="2061"/>
    </row>
    <row r="283" spans="1:12" ht="16.5" thickBot="1">
      <c r="A283" s="1432"/>
      <c r="B283" s="1437"/>
      <c r="C283" s="1512" t="s">
        <v>893</v>
      </c>
      <c r="D283" s="1969"/>
      <c r="E283" s="1418">
        <f>SUM(E284:E286)</f>
        <v>2858</v>
      </c>
      <c r="F283" s="1418">
        <f>SUM(F284:F287)</f>
        <v>2858</v>
      </c>
      <c r="G283" s="1418">
        <f>SUM(G284:G287)</f>
        <v>0</v>
      </c>
      <c r="H283" s="1425">
        <f t="shared" si="14"/>
        <v>2858</v>
      </c>
      <c r="I283" s="1504"/>
      <c r="J283" s="2088"/>
      <c r="K283" s="1674"/>
      <c r="L283" s="2061"/>
    </row>
    <row r="284" spans="1:12" ht="16.5" thickBot="1">
      <c r="A284" s="1429"/>
      <c r="B284" s="1430">
        <v>1</v>
      </c>
      <c r="C284" s="1431" t="s">
        <v>58</v>
      </c>
      <c r="D284" s="2230"/>
      <c r="E284" s="2231">
        <v>2628</v>
      </c>
      <c r="F284" s="1444">
        <v>2628</v>
      </c>
      <c r="G284" s="1444"/>
      <c r="H284" s="1387">
        <f t="shared" si="14"/>
        <v>2628</v>
      </c>
      <c r="I284" s="1317"/>
      <c r="J284" s="2084"/>
      <c r="K284" s="2077"/>
      <c r="L284" s="2007"/>
    </row>
    <row r="285" spans="1:12" ht="16.5" thickBot="1">
      <c r="A285" s="1396"/>
      <c r="B285" s="1385">
        <v>2</v>
      </c>
      <c r="C285" s="1301" t="s">
        <v>29</v>
      </c>
      <c r="D285" s="1950"/>
      <c r="E285" s="1296">
        <v>230</v>
      </c>
      <c r="F285" s="1394">
        <v>230</v>
      </c>
      <c r="G285" s="1394"/>
      <c r="H285" s="1389">
        <f t="shared" si="14"/>
        <v>230</v>
      </c>
      <c r="I285" s="1504"/>
      <c r="J285" s="2088"/>
      <c r="K285" s="1588"/>
      <c r="L285" s="1221"/>
    </row>
    <row r="286" spans="1:12" ht="15.75">
      <c r="A286" s="1384"/>
      <c r="B286" s="1385">
        <v>3</v>
      </c>
      <c r="C286" s="1301" t="s">
        <v>60</v>
      </c>
      <c r="D286" s="1950"/>
      <c r="E286" s="1296"/>
      <c r="F286" s="1394"/>
      <c r="G286" s="1394"/>
      <c r="H286" s="1389">
        <f t="shared" si="14"/>
        <v>0</v>
      </c>
      <c r="I286" s="1297"/>
      <c r="J286" s="2081"/>
      <c r="K286" s="1588"/>
      <c r="L286" s="1221"/>
    </row>
    <row r="287" spans="1:12" ht="16.5" thickBot="1">
      <c r="A287" s="1432"/>
      <c r="B287" s="1437">
        <v>4</v>
      </c>
      <c r="C287" s="1422" t="s">
        <v>679</v>
      </c>
      <c r="D287" s="1674"/>
      <c r="E287" s="1449"/>
      <c r="F287" s="1408"/>
      <c r="G287" s="2173"/>
      <c r="H287" s="1408">
        <f t="shared" si="14"/>
        <v>0</v>
      </c>
      <c r="I287" s="1504"/>
      <c r="J287" s="2088"/>
      <c r="K287" s="1674"/>
      <c r="L287" s="2061"/>
    </row>
    <row r="288" spans="1:12" ht="16.5" hidden="1" thickBot="1">
      <c r="A288" s="1432"/>
      <c r="B288" s="1437"/>
      <c r="C288" s="1512"/>
      <c r="D288" s="1969"/>
      <c r="E288" s="1418">
        <f>SUM(E289:E291)</f>
        <v>0</v>
      </c>
      <c r="F288" s="1418">
        <f>SUM(F289:F292)</f>
        <v>0</v>
      </c>
      <c r="G288" s="1418">
        <f>SUM(G289:G292)</f>
        <v>0</v>
      </c>
      <c r="H288" s="1425">
        <f t="shared" si="14"/>
        <v>0</v>
      </c>
      <c r="I288" s="1504"/>
      <c r="J288" s="2088"/>
      <c r="K288" s="1674"/>
      <c r="L288" s="2061"/>
    </row>
    <row r="289" spans="1:12" ht="16.5" hidden="1" thickBot="1">
      <c r="A289" s="1429"/>
      <c r="B289" s="1430">
        <v>1</v>
      </c>
      <c r="C289" s="1431" t="s">
        <v>58</v>
      </c>
      <c r="D289" s="2230"/>
      <c r="E289" s="2231"/>
      <c r="F289" s="1444"/>
      <c r="G289" s="1444"/>
      <c r="H289" s="1387">
        <f t="shared" si="14"/>
        <v>0</v>
      </c>
      <c r="I289" s="1317"/>
      <c r="J289" s="2084"/>
      <c r="K289" s="2077"/>
      <c r="L289" s="2007"/>
    </row>
    <row r="290" spans="1:12" ht="16.5" hidden="1" thickBot="1">
      <c r="A290" s="1396"/>
      <c r="B290" s="1385">
        <v>2</v>
      </c>
      <c r="C290" s="1301" t="s">
        <v>29</v>
      </c>
      <c r="D290" s="1950"/>
      <c r="E290" s="1296"/>
      <c r="F290" s="1394"/>
      <c r="G290" s="1394"/>
      <c r="H290" s="1389">
        <f t="shared" si="14"/>
        <v>0</v>
      </c>
      <c r="I290" s="1504"/>
      <c r="J290" s="2088"/>
      <c r="K290" s="1588"/>
      <c r="L290" s="1221"/>
    </row>
    <row r="291" spans="1:12" ht="16.5" hidden="1" thickBot="1">
      <c r="A291" s="1384"/>
      <c r="B291" s="1385">
        <v>3</v>
      </c>
      <c r="C291" s="1301" t="s">
        <v>60</v>
      </c>
      <c r="D291" s="1950"/>
      <c r="E291" s="1296"/>
      <c r="F291" s="1394"/>
      <c r="G291" s="1394"/>
      <c r="H291" s="1389">
        <f t="shared" si="14"/>
        <v>0</v>
      </c>
      <c r="I291" s="1297"/>
      <c r="J291" s="2081"/>
      <c r="K291" s="1588"/>
      <c r="L291" s="1221"/>
    </row>
    <row r="292" spans="1:12" ht="16.5" hidden="1" thickBot="1">
      <c r="A292" s="1432"/>
      <c r="B292" s="1437">
        <v>4</v>
      </c>
      <c r="C292" s="1301" t="s">
        <v>679</v>
      </c>
      <c r="D292" s="1674"/>
      <c r="E292" s="1449"/>
      <c r="F292" s="1408"/>
      <c r="G292" s="2173"/>
      <c r="H292" s="1408">
        <f t="shared" si="14"/>
        <v>0</v>
      </c>
      <c r="I292" s="1504"/>
      <c r="J292" s="2088"/>
      <c r="K292" s="1674"/>
      <c r="L292" s="2061"/>
    </row>
    <row r="293" spans="1:12" ht="16.5" hidden="1" thickBot="1">
      <c r="A293" s="1432"/>
      <c r="B293" s="1437"/>
      <c r="C293" s="1512"/>
      <c r="D293" s="1969"/>
      <c r="E293" s="1418">
        <f>SUM(E294:E296)</f>
        <v>0</v>
      </c>
      <c r="F293" s="1418">
        <f>SUM(F294:F297)</f>
        <v>0</v>
      </c>
      <c r="G293" s="1418">
        <f>SUM(G294:G297)</f>
        <v>0</v>
      </c>
      <c r="H293" s="1425">
        <f t="shared" si="14"/>
        <v>0</v>
      </c>
      <c r="I293" s="1504"/>
      <c r="J293" s="2088"/>
      <c r="K293" s="1674"/>
      <c r="L293" s="2061"/>
    </row>
    <row r="294" spans="1:12" ht="16.5" hidden="1" thickBot="1">
      <c r="A294" s="1474"/>
      <c r="B294" s="1436">
        <v>1</v>
      </c>
      <c r="C294" s="1199" t="s">
        <v>58</v>
      </c>
      <c r="D294" s="1938"/>
      <c r="E294" s="1398"/>
      <c r="F294" s="1386"/>
      <c r="G294" s="1386"/>
      <c r="H294" s="1393">
        <f t="shared" si="14"/>
        <v>0</v>
      </c>
      <c r="I294" s="1504"/>
      <c r="J294" s="2088"/>
      <c r="K294" s="1597"/>
      <c r="L294" s="1591"/>
    </row>
    <row r="295" spans="1:12" ht="16.5" hidden="1" thickBot="1">
      <c r="A295" s="1396"/>
      <c r="B295" s="1385">
        <v>2</v>
      </c>
      <c r="C295" s="1301" t="s">
        <v>29</v>
      </c>
      <c r="D295" s="1950"/>
      <c r="E295" s="1296"/>
      <c r="F295" s="1394"/>
      <c r="G295" s="1394"/>
      <c r="H295" s="1389">
        <f t="shared" si="14"/>
        <v>0</v>
      </c>
      <c r="I295" s="1504"/>
      <c r="J295" s="2088"/>
      <c r="K295" s="1588"/>
      <c r="L295" s="1221"/>
    </row>
    <row r="296" spans="1:12" ht="16.5" hidden="1" thickBot="1">
      <c r="A296" s="1384"/>
      <c r="B296" s="1385">
        <v>3</v>
      </c>
      <c r="C296" s="1301" t="s">
        <v>60</v>
      </c>
      <c r="D296" s="1950"/>
      <c r="E296" s="1296"/>
      <c r="F296" s="1394"/>
      <c r="G296" s="1394"/>
      <c r="H296" s="1389">
        <f t="shared" si="14"/>
        <v>0</v>
      </c>
      <c r="I296" s="1297"/>
      <c r="J296" s="2081"/>
      <c r="K296" s="1588"/>
      <c r="L296" s="1221"/>
    </row>
    <row r="297" spans="1:12" ht="16.5" hidden="1" thickBot="1">
      <c r="A297" s="1396"/>
      <c r="B297" s="1397">
        <v>4</v>
      </c>
      <c r="C297" s="1301" t="s">
        <v>679</v>
      </c>
      <c r="D297" s="1938"/>
      <c r="E297" s="1398"/>
      <c r="F297" s="1399"/>
      <c r="G297" s="1399"/>
      <c r="H297" s="1389">
        <f t="shared" si="14"/>
        <v>0</v>
      </c>
      <c r="I297" s="1400"/>
      <c r="J297" s="2082"/>
      <c r="K297" s="2292"/>
      <c r="L297" s="1476"/>
    </row>
    <row r="298" spans="1:12" ht="16.5" thickBot="1">
      <c r="A298" s="1409"/>
      <c r="B298" s="1410"/>
      <c r="C298" s="2013" t="s">
        <v>171</v>
      </c>
      <c r="D298" s="2014"/>
      <c r="E298" s="1412"/>
      <c r="F298" s="1413"/>
      <c r="G298" s="1413"/>
      <c r="H298" s="1414">
        <f t="shared" si="14"/>
        <v>0</v>
      </c>
      <c r="I298" s="1317"/>
      <c r="J298" s="2084"/>
      <c r="K298" s="1308"/>
      <c r="L298" s="1318"/>
    </row>
    <row r="299" spans="1:12" ht="15.75">
      <c r="A299" s="1474"/>
      <c r="B299" s="1436">
        <v>1</v>
      </c>
      <c r="C299" s="1470" t="s">
        <v>58</v>
      </c>
      <c r="D299" s="1470"/>
      <c r="E299" s="1388">
        <f>E83+E87+E91+E95+E99+E104+E109+E114+E118+E122+E126+E131+E136+E140+E145+E151+E155+E159+E166+E171+E176+E181+E187+E192+E196+E201+E205+E210+E214+E245+E256+E230+E260+E264+E269+E274+E279+E284+E289+E294</f>
        <v>37261</v>
      </c>
      <c r="F299" s="1388">
        <f>F83+F87+F91+F95+F99+F104+F109+F114+F118+F122+F126+F131+F136+F140+F145+F151+F155+F159+F166+F171+F176+F181+F187+F192+F196+F201+F205+F210+F214+F245+F256+F230+F252+F260+F264+F269+F274+F279+F284+F289+F294</f>
        <v>37261</v>
      </c>
      <c r="G299" s="1388">
        <f>G83+G87+G91+G95+G99+G104+G109+G114+G118+G122+G126+G131+G136+G140+G145+G151+G155+G159+G166+G171+G176+G181+G187+G192+G196+G201+G205+G210+G214+G226+G245+G256+G230+G252+G260+G264+G269+G274+G279+G284+G289+G294</f>
        <v>0</v>
      </c>
      <c r="H299" s="1393">
        <f t="shared" si="14"/>
        <v>37261</v>
      </c>
      <c r="I299" s="1297">
        <f>I83+I87+I91+I95+I99+I104+I109+I114+I118+I122+I126+I131+I136+I140+I145+I151+I155+I159+I166+I171+I176+I201</f>
        <v>0</v>
      </c>
      <c r="J299" s="1513">
        <f>I299/H299</f>
        <v>0</v>
      </c>
      <c r="K299" s="1388">
        <f>K83+K87+K91+K95+K99+K104+K109+K114+K118+K122+K126+K131+K136+K140+K145+K151+K155+K159+K166+K171+K176+K181+K187+K192+K196+K201+K205+K210+K214+K256</f>
        <v>0</v>
      </c>
      <c r="L299" s="1388">
        <f>L83+L87+L91+L95+L99+L104+L109+L114+L118+L122+L126+L131+L136+L140+L145+L151+L155+L159+L166+L171+L176+L181+L187+L192+L196+L201+L205+L210+L214+L256</f>
        <v>0</v>
      </c>
    </row>
    <row r="300" spans="1:12" ht="15.75">
      <c r="A300" s="1384"/>
      <c r="B300" s="1385">
        <v>2</v>
      </c>
      <c r="C300" s="1364" t="s">
        <v>29</v>
      </c>
      <c r="D300" s="1364"/>
      <c r="E300" s="1395">
        <f>E84+E88+E92+E96+E100+E105+E110+E115+E119+E123+E127+E132+E137+E141+E146+E152+E156+E160+E167+E172+E177+E182+E188+E193+E197+E202+E206+E211+E215+E246+E257+E231+E261+E265+E270+E275+E280+E285+E290+E295</f>
        <v>4095</v>
      </c>
      <c r="F300" s="1395">
        <f>F84+F88+F92+F96+F100+F105+F110+F115+F119+F123+F127+F132+F137+F141+F146+F152+F156+F160+F167+F172+F177+F182+F188+F193+F197+F202+F206+F211+F215+F246+F253+F257+F231+F261+F265+F270+F275+F280+F285+F290+F295</f>
        <v>4095</v>
      </c>
      <c r="G300" s="1395">
        <f>G84+G88+G92+G96+G100+G105+G110+G115+G119+G123+G127+G132+G137+G141+G146+G152+G156+G160+G167+G172+G177+G182+G188+G193+G197+G202+G206+G211+G215+G227+G246+G253+G257+G231+G261+G265+G270+G275+G280+G285+G290+G295</f>
        <v>0</v>
      </c>
      <c r="H300" s="1389">
        <f t="shared" si="14"/>
        <v>4095</v>
      </c>
      <c r="I300" s="1222">
        <f>I84+I88+I92+I96+I100+I105+I110+I115+I119+I123+I127+I132+I137+I141+I146+I152+I156+I160+I167+I172+I177+I202</f>
        <v>0</v>
      </c>
      <c r="J300" s="2079">
        <f>I300/H300</f>
        <v>0</v>
      </c>
      <c r="K300" s="1395">
        <f>K84+K88+K92+K96+K100+K105+K110+K115+K119+K123+K127+K132+K137+K141+K146+K152+K156+K160+K167+K172+K177+K182+K188+K193+K197+K202+K206+K211+K215+K257</f>
        <v>0</v>
      </c>
      <c r="L300" s="1395">
        <f>L84+L88+L92+L96+L100+L105+L110+L115+L119+L123+L127+L132+L137+L141+L146+L152+L156+L160+L167+L172+L177+L182+L188+L193+L197+L202+L206+L211+L215+L257</f>
        <v>0</v>
      </c>
    </row>
    <row r="301" spans="1:14" ht="15.75">
      <c r="A301" s="1384"/>
      <c r="B301" s="1385">
        <v>3</v>
      </c>
      <c r="C301" s="1364" t="s">
        <v>60</v>
      </c>
      <c r="D301" s="1470"/>
      <c r="E301" s="1388">
        <f>E85+E89+E93+E97+E101+E106+E111+E116+E120+E124+E128+E133+E138+E142+E147+E153+E157+E161+E168+E173+E178+E183+E189+E194+E198+E203+E207+E212+E216+E220+E224+E228+E232+E237+E247+E254+E242+E262+E258+E266+E271+E276+E281+E286+E291+E296</f>
        <v>330117</v>
      </c>
      <c r="F301" s="1388">
        <f>F85+F89+F93+F97+F101+F106+F111+F116+F120+F124+F128+F133+F138+F142+F147+F153+F157+F161+F168+F173+F178+F183+F189+F194+F198+F203+F207+F212+F216+F220+F224+F228+F232+F237+F247+F254+F242+F262+F258+F266+F271+F276+F281+F286+F291+F296</f>
        <v>330117</v>
      </c>
      <c r="G301" s="1388">
        <f>G85+G89+G93+G97+G101+G106+G111+G116+G120+G124+G128+G133+G138+G142+G147+G153+G157+G161+G168+G173+G178+G183+G189+G194+G198+G203+G207+G212+G216+G220+G224+G228+G232+G237+G247+G254+G242+G262+G258+G266+G271+G276+G281+G286+G291+G296</f>
        <v>-1000</v>
      </c>
      <c r="H301" s="1389">
        <f t="shared" si="14"/>
        <v>329117</v>
      </c>
      <c r="I301" s="1222">
        <f>I85+I89+I93+I97+I101+I106+I111+I116+I120+I124+I128+I133+I138+I142+I147+I153+I157+I161+I168+I173+I178+I183+I194+I198+I203+I207+I220+I254</f>
        <v>0</v>
      </c>
      <c r="J301" s="2079">
        <f>I301/H301</f>
        <v>0</v>
      </c>
      <c r="K301" s="1388">
        <f>K85+K89+K93+K97+K101+K106+K111+K116+K120+K124+K128+K133+K138+K142+K147+K153+K157+K161+K168+K173+K178+K183+K189+K194+K198+K203+K207+K212+K216+K220+K224+K232+K237+K247+K254+K242+K262+K258</f>
        <v>0</v>
      </c>
      <c r="L301" s="1388">
        <f>L85+L89+L93+L97+L101+L106+L111+L116+L120+L124+L128+L133+L138+L142+L147+L153+L157+L161+L168+L173+L178+L183+L189+L194+L198+L203+L207+L212+L216+L220+L224+L232+L237+L247+L254+L242+L262+L258</f>
        <v>0</v>
      </c>
      <c r="M301" s="1424"/>
      <c r="N301" s="1424"/>
    </row>
    <row r="302" spans="1:15" ht="15.75">
      <c r="A302" s="1384"/>
      <c r="B302" s="1385">
        <v>4</v>
      </c>
      <c r="C302" s="1301" t="s">
        <v>680</v>
      </c>
      <c r="D302" s="1301"/>
      <c r="E302" s="1395">
        <f>E107+E112+E134+E162+E174+E184+E190+E199</f>
        <v>0</v>
      </c>
      <c r="F302" s="1394">
        <f>F102+F169</f>
        <v>0</v>
      </c>
      <c r="G302" s="1394">
        <f>+G148</f>
        <v>1000</v>
      </c>
      <c r="H302" s="1389">
        <f t="shared" si="14"/>
        <v>1000</v>
      </c>
      <c r="I302" s="1221">
        <f>I112+I107+I134+I174+I162+I190+I199</f>
        <v>0</v>
      </c>
      <c r="J302" s="2079"/>
      <c r="K302" s="1452">
        <f>K102</f>
        <v>0</v>
      </c>
      <c r="L302" s="1389"/>
      <c r="M302" s="1424"/>
      <c r="N302" s="1424"/>
      <c r="O302" s="1424"/>
    </row>
    <row r="303" spans="1:12" ht="15.75">
      <c r="A303" s="1384"/>
      <c r="B303" s="1385">
        <v>5</v>
      </c>
      <c r="C303" s="1301" t="s">
        <v>679</v>
      </c>
      <c r="D303" s="1301"/>
      <c r="E303" s="1395">
        <f>E185</f>
        <v>25000</v>
      </c>
      <c r="F303" s="1394">
        <f>F185+F249+F267+F282+F287+F292+F297</f>
        <v>25000</v>
      </c>
      <c r="G303" s="1394">
        <f>G185+G249+G267+G272+G277+G282+G287+G292+G297</f>
        <v>0</v>
      </c>
      <c r="H303" s="1389">
        <f t="shared" si="14"/>
        <v>25000</v>
      </c>
      <c r="I303" s="1222"/>
      <c r="J303" s="2079"/>
      <c r="K303" s="1588"/>
      <c r="L303" s="1389"/>
    </row>
    <row r="304" spans="1:14" ht="16.5" thickBot="1">
      <c r="A304" s="1396"/>
      <c r="B304" s="1397">
        <v>6</v>
      </c>
      <c r="C304" s="1470" t="s">
        <v>678</v>
      </c>
      <c r="E304" s="1428">
        <f>E250</f>
        <v>0</v>
      </c>
      <c r="F304" s="1428"/>
      <c r="G304" s="1399"/>
      <c r="H304" s="1402"/>
      <c r="I304" s="1400"/>
      <c r="J304" s="2082"/>
      <c r="L304" s="1402"/>
      <c r="N304" s="1424"/>
    </row>
    <row r="305" spans="1:12" ht="16.5" thickBot="1">
      <c r="A305" s="1290"/>
      <c r="B305" s="1370"/>
      <c r="C305" s="1118" t="s">
        <v>143</v>
      </c>
      <c r="D305" s="1532"/>
      <c r="E305" s="1450">
        <f>E82+E86+E90+E94+E98+E103+E108+E113+E117+E121+E125+E130+E135+E139+E144+E150+E154+E158+E165+E170+E175+E180+E186+E191+E195+E200+E204+E209+E213+E217+E221+E225+E229+E234+E244+E251+E255+E239+E259+E263+E268+E273+E278+E283+E288+E293</f>
        <v>396473</v>
      </c>
      <c r="F305" s="1450">
        <f>F82+F86+F90+F94+F98+F103+F108+F113+F117+F121+F125+F130+F135+F139+F144+F150+F154+F158+F165+F170+F175+F180+F186+F191+F195+F200+F204+F209+F213+F217+F221+F225+F229+F234+F244+F251+F255+F239+F259+F263+F268+F273+F278+F283+F288+F293</f>
        <v>396473</v>
      </c>
      <c r="G305" s="1451">
        <f>G82+G86+G90+G94+G98+G103+G108+G113+G117+G121+G125+G130+G135+G139+G144+G150+G154+G158+G165+G170+G175+G180+G186+G191+G195+G204+G200+G209+G213+G217+G221+G225+G229+G234+G239+G244+G251+G255+G259+G263+G268+G273+G278+G283+G288+G293</f>
        <v>0</v>
      </c>
      <c r="H305" s="1450">
        <f>SUM(F305:G305)</f>
        <v>396473</v>
      </c>
      <c r="I305" s="1372">
        <f>I82+I86+I90+I94+I98+I103+I108+I113+I117+I121+I125+I130+I135+I139+I144+I150+I154+I158+I165+I170+I175+I180+I186+I191+I195+I200+I204+I217+I251</f>
        <v>0</v>
      </c>
      <c r="J305" s="2089">
        <f>I305/H305</f>
        <v>0</v>
      </c>
      <c r="K305" s="1533">
        <f>K82+K86+K90+K94+K98+K103+K108+K113+K117+K121+K125+K130+K135+K139+K144+K150+K154+K158+K165+K170+K175+K180+K186+K191+K195+K200+K204+K209+K213+K217+K221+K229+K234+K244+K251+K255+K239+K259</f>
        <v>0</v>
      </c>
      <c r="L305" s="1450">
        <f>L82+L86+L90+L94+L98+L103+L108+L113+L117+L121+L125+L130+L135+L139+L144+L150+L154+L158+L165+L170+L175+L180+L186+L191+L195+L200+L204+L209+L213+L217+L221+L229+L234+L244+L251+L255+L239+L259</f>
        <v>0</v>
      </c>
    </row>
    <row r="307" spans="5:7" ht="12.75">
      <c r="E307" s="1424"/>
      <c r="F307" s="1424"/>
      <c r="G307" s="1424"/>
    </row>
    <row r="308" spans="5:8" ht="12.75">
      <c r="E308" s="1424"/>
      <c r="F308" s="1424"/>
      <c r="G308" s="1424"/>
      <c r="H308" s="1424"/>
    </row>
    <row r="309" spans="5:7" ht="12.75">
      <c r="E309" s="1424"/>
      <c r="F309" s="1424"/>
      <c r="G309" s="1424"/>
    </row>
    <row r="310" spans="6:7" ht="12.75">
      <c r="F310" s="1424"/>
      <c r="G310" s="1424"/>
    </row>
    <row r="311" ht="12.75">
      <c r="E311" s="1424"/>
    </row>
    <row r="312" ht="12.75">
      <c r="G312" s="1424"/>
    </row>
    <row r="313" ht="12.75">
      <c r="F313" s="1424"/>
    </row>
    <row r="314" ht="12.75">
      <c r="F314" s="1424"/>
    </row>
  </sheetData>
  <sheetProtection/>
  <printOptions horizontalCentered="1"/>
  <pageMargins left="0.3937007874015748" right="0.3937007874015748" top="0.59" bottom="1.07" header="0.1968503937007874" footer="0.31496062992125984"/>
  <pageSetup firstPageNumber="12" useFirstPageNumber="1" horizontalDpi="300" verticalDpi="300" orientation="portrait" paperSize="9" scale="65" r:id="rId1"/>
  <headerFooter alignWithMargins="0">
    <oddHeader>&amp;R&amp;P</oddHeader>
  </headerFooter>
  <rowBreaks count="3" manualBreakCount="3">
    <brk id="80" max="255" man="1"/>
    <brk id="143" max="255" man="1"/>
    <brk id="21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zoomScalePageLayoutView="0" workbookViewId="0" topLeftCell="A1">
      <selection activeCell="A1" sqref="A1:IV16384"/>
    </sheetView>
  </sheetViews>
  <sheetFormatPr defaultColWidth="8.00390625" defaultRowHeight="12.75"/>
  <cols>
    <col min="1" max="1" width="8.7109375" style="1285" customWidth="1"/>
    <col min="2" max="2" width="8.57421875" style="1196" customWidth="1"/>
    <col min="3" max="3" width="56.421875" style="1196" customWidth="1"/>
    <col min="4" max="4" width="13.7109375" style="1196" hidden="1" customWidth="1"/>
    <col min="5" max="5" width="12.8515625" style="1196" customWidth="1"/>
    <col min="6" max="6" width="11.28125" style="1196" customWidth="1"/>
    <col min="7" max="7" width="11.140625" style="1196" customWidth="1"/>
    <col min="8" max="8" width="11.28125" style="1196" customWidth="1"/>
    <col min="9" max="9" width="10.57421875" style="1196" hidden="1" customWidth="1"/>
    <col min="10" max="10" width="7.7109375" style="1196" hidden="1" customWidth="1"/>
    <col min="11" max="11" width="8.00390625" style="1196" customWidth="1"/>
    <col min="12" max="12" width="9.57421875" style="1196" customWidth="1"/>
    <col min="13" max="16384" width="8.00390625" style="1196" customWidth="1"/>
  </cols>
  <sheetData>
    <row r="1" spans="1:7" s="1176" customFormat="1" ht="17.25" customHeight="1" thickBot="1">
      <c r="A1" s="987" t="s">
        <v>217</v>
      </c>
      <c r="B1" s="1514"/>
      <c r="E1" s="1177"/>
      <c r="G1" s="1311" t="s">
        <v>193</v>
      </c>
    </row>
    <row r="2" spans="1:5" s="1182" customFormat="1" ht="15.75">
      <c r="A2" s="1178" t="s">
        <v>109</v>
      </c>
      <c r="B2" s="1179"/>
      <c r="C2" s="1180" t="s">
        <v>245</v>
      </c>
      <c r="D2" s="1927"/>
      <c r="E2" s="1181" t="s">
        <v>110</v>
      </c>
    </row>
    <row r="3" spans="1:5" s="1182" customFormat="1" ht="16.5" thickBot="1">
      <c r="A3" s="1183" t="s">
        <v>111</v>
      </c>
      <c r="B3" s="1184"/>
      <c r="C3" s="1185" t="s">
        <v>218</v>
      </c>
      <c r="D3" s="1943"/>
      <c r="E3" s="1312" t="s">
        <v>219</v>
      </c>
    </row>
    <row r="4" s="1187" customFormat="1" ht="14.25" customHeight="1" thickBot="1">
      <c r="E4" s="1188" t="s">
        <v>113</v>
      </c>
    </row>
    <row r="5" spans="1:12" ht="63.75" thickBot="1">
      <c r="A5" s="1189" t="s">
        <v>114</v>
      </c>
      <c r="B5" s="1190" t="s">
        <v>115</v>
      </c>
      <c r="C5" s="1191" t="s">
        <v>116</v>
      </c>
      <c r="D5" s="1192" t="s">
        <v>429</v>
      </c>
      <c r="E5" s="1192" t="s">
        <v>933</v>
      </c>
      <c r="F5" s="1193" t="s">
        <v>1049</v>
      </c>
      <c r="G5" s="1475" t="s">
        <v>564</v>
      </c>
      <c r="H5" s="1206" t="s">
        <v>646</v>
      </c>
      <c r="I5" s="1194" t="s">
        <v>427</v>
      </c>
      <c r="J5" s="1189" t="s">
        <v>149</v>
      </c>
      <c r="K5" s="2015" t="s">
        <v>47</v>
      </c>
      <c r="L5" s="2016" t="s">
        <v>48</v>
      </c>
    </row>
    <row r="6" spans="1:12" ht="16.5" thickBot="1">
      <c r="A6" s="1313" t="s">
        <v>117</v>
      </c>
      <c r="B6" s="1314"/>
      <c r="C6" s="1315"/>
      <c r="D6" s="1890"/>
      <c r="E6" s="1316"/>
      <c r="F6" s="1201"/>
      <c r="G6" s="1202"/>
      <c r="H6" s="1201"/>
      <c r="I6" s="1202"/>
      <c r="J6" s="1202"/>
      <c r="K6" s="1893"/>
      <c r="L6" s="2019"/>
    </row>
    <row r="7" spans="1:12" s="1208" customFormat="1" ht="16.5" thickBot="1">
      <c r="A7" s="1203">
        <v>1</v>
      </c>
      <c r="B7" s="1204">
        <v>2</v>
      </c>
      <c r="C7" s="1204">
        <v>3</v>
      </c>
      <c r="D7" s="1891"/>
      <c r="E7" s="1205">
        <v>4</v>
      </c>
      <c r="F7" s="1206"/>
      <c r="G7" s="1207"/>
      <c r="H7" s="1206"/>
      <c r="I7" s="1207"/>
      <c r="J7" s="1207"/>
      <c r="K7" s="1203"/>
      <c r="L7" s="1205"/>
    </row>
    <row r="8" spans="1:12" s="1324" customFormat="1" ht="15.75">
      <c r="A8" s="1319"/>
      <c r="B8" s="1320"/>
      <c r="C8" s="1320" t="s">
        <v>118</v>
      </c>
      <c r="D8" s="1320"/>
      <c r="E8" s="1321"/>
      <c r="F8" s="1323"/>
      <c r="G8" s="1322"/>
      <c r="H8" s="1323"/>
      <c r="I8" s="1322"/>
      <c r="J8" s="2078"/>
      <c r="K8" s="2090"/>
      <c r="L8" s="2020"/>
    </row>
    <row r="9" spans="1:12" s="1294" customFormat="1" ht="12.75">
      <c r="A9" s="1214">
        <v>1</v>
      </c>
      <c r="B9" s="1215"/>
      <c r="C9" s="1046" t="s">
        <v>649</v>
      </c>
      <c r="D9" s="1929"/>
      <c r="E9" s="1216"/>
      <c r="F9" s="1326"/>
      <c r="G9" s="1326"/>
      <c r="H9" s="1326"/>
      <c r="I9" s="1325"/>
      <c r="J9" s="1326"/>
      <c r="K9" s="2091"/>
      <c r="L9" s="2018"/>
    </row>
    <row r="10" spans="1:12" ht="12.75">
      <c r="A10" s="1214"/>
      <c r="B10" s="1215">
        <v>1</v>
      </c>
      <c r="C10" s="1040" t="s">
        <v>686</v>
      </c>
      <c r="D10" s="1930"/>
      <c r="E10" s="1047">
        <f>E11</f>
        <v>0</v>
      </c>
      <c r="F10" s="1389">
        <f>SUM(F11:F11)</f>
        <v>0</v>
      </c>
      <c r="G10" s="1389">
        <f>SUM(G11:G11)</f>
        <v>0</v>
      </c>
      <c r="H10" s="1389">
        <f aca="true" t="shared" si="0" ref="H10:H36">SUM(F10:G10)</f>
        <v>0</v>
      </c>
      <c r="I10" s="1222">
        <f>SUM(I11:I11)</f>
        <v>0</v>
      </c>
      <c r="J10" s="2079"/>
      <c r="K10" s="2092"/>
      <c r="L10" s="2017"/>
    </row>
    <row r="11" spans="1:12" ht="13.5" hidden="1">
      <c r="A11" s="1214"/>
      <c r="B11" s="1215"/>
      <c r="C11" s="1364" t="s">
        <v>220</v>
      </c>
      <c r="D11" s="1947"/>
      <c r="E11" s="1047"/>
      <c r="F11" s="1389"/>
      <c r="G11" s="1394"/>
      <c r="H11" s="1389">
        <f t="shared" si="0"/>
        <v>0</v>
      </c>
      <c r="I11" s="1222"/>
      <c r="J11" s="2079" t="e">
        <f>I11/H11</f>
        <v>#DIV/0!</v>
      </c>
      <c r="K11" s="2092"/>
      <c r="L11" s="2017"/>
    </row>
    <row r="12" spans="1:12" ht="12.75">
      <c r="A12" s="1214"/>
      <c r="B12" s="1215">
        <v>2</v>
      </c>
      <c r="C12" s="1040" t="s">
        <v>695</v>
      </c>
      <c r="D12" s="1930"/>
      <c r="E12" s="1047">
        <f>E13</f>
        <v>0</v>
      </c>
      <c r="F12" s="1394">
        <f>F14+F13+F15</f>
        <v>0</v>
      </c>
      <c r="G12" s="1394">
        <f>G14+G13+G15</f>
        <v>0</v>
      </c>
      <c r="H12" s="1389">
        <f t="shared" si="0"/>
        <v>0</v>
      </c>
      <c r="I12" s="1222">
        <f>I13+I14</f>
        <v>0</v>
      </c>
      <c r="J12" s="2079"/>
      <c r="K12" s="2092"/>
      <c r="L12" s="2017"/>
    </row>
    <row r="13" spans="1:12" ht="12.75" hidden="1">
      <c r="A13" s="1214"/>
      <c r="B13" s="1215"/>
      <c r="C13" s="1478"/>
      <c r="D13" s="1963"/>
      <c r="E13" s="1047"/>
      <c r="F13" s="1389"/>
      <c r="G13" s="1394"/>
      <c r="H13" s="1389">
        <f t="shared" si="0"/>
        <v>0</v>
      </c>
      <c r="I13" s="1222"/>
      <c r="J13" s="2079"/>
      <c r="K13" s="2092"/>
      <c r="L13" s="2017"/>
    </row>
    <row r="14" spans="1:12" ht="12.75" hidden="1">
      <c r="A14" s="1214"/>
      <c r="B14" s="1215"/>
      <c r="C14" s="1515"/>
      <c r="D14" s="1970"/>
      <c r="E14" s="1047"/>
      <c r="F14" s="1389"/>
      <c r="G14" s="1394"/>
      <c r="H14" s="1389">
        <f t="shared" si="0"/>
        <v>0</v>
      </c>
      <c r="I14" s="1222"/>
      <c r="J14" s="2079"/>
      <c r="K14" s="2092"/>
      <c r="L14" s="2017"/>
    </row>
    <row r="15" spans="1:12" ht="12.75" hidden="1">
      <c r="A15" s="1214"/>
      <c r="B15" s="1215"/>
      <c r="C15" s="1515"/>
      <c r="D15" s="1970"/>
      <c r="E15" s="1047"/>
      <c r="F15" s="1389"/>
      <c r="G15" s="1394"/>
      <c r="H15" s="1389">
        <f t="shared" si="0"/>
        <v>0</v>
      </c>
      <c r="I15" s="1222"/>
      <c r="J15" s="2079"/>
      <c r="K15" s="2092"/>
      <c r="L15" s="2017"/>
    </row>
    <row r="16" spans="1:12" ht="12.75">
      <c r="A16" s="1214"/>
      <c r="B16" s="1215">
        <v>3</v>
      </c>
      <c r="C16" s="1040" t="s">
        <v>653</v>
      </c>
      <c r="D16" s="1930"/>
      <c r="E16" s="1047">
        <f>SUM(E17)</f>
        <v>0</v>
      </c>
      <c r="F16" s="1389">
        <f>F17</f>
        <v>0</v>
      </c>
      <c r="G16" s="1389">
        <f>G17</f>
        <v>0</v>
      </c>
      <c r="H16" s="1389">
        <f t="shared" si="0"/>
        <v>0</v>
      </c>
      <c r="I16" s="1222">
        <f>I18</f>
        <v>0</v>
      </c>
      <c r="J16" s="2079"/>
      <c r="K16" s="2092"/>
      <c r="L16" s="2017"/>
    </row>
    <row r="17" spans="1:12" ht="12.75" hidden="1">
      <c r="A17" s="1214"/>
      <c r="B17" s="1215"/>
      <c r="C17" s="1515"/>
      <c r="D17" s="1970"/>
      <c r="E17" s="1047"/>
      <c r="F17" s="1389"/>
      <c r="G17" s="1394"/>
      <c r="H17" s="1389">
        <f t="shared" si="0"/>
        <v>0</v>
      </c>
      <c r="I17" s="1222"/>
      <c r="J17" s="2079"/>
      <c r="K17" s="2092"/>
      <c r="L17" s="2017"/>
    </row>
    <row r="18" spans="1:12" ht="12.75" hidden="1">
      <c r="A18" s="1214"/>
      <c r="B18" s="1215"/>
      <c r="C18" s="1478"/>
      <c r="D18" s="1963"/>
      <c r="E18" s="1047"/>
      <c r="F18" s="1389"/>
      <c r="G18" s="1394"/>
      <c r="H18" s="1389">
        <f t="shared" si="0"/>
        <v>0</v>
      </c>
      <c r="I18" s="1222"/>
      <c r="J18" s="2079"/>
      <c r="K18" s="2092"/>
      <c r="L18" s="2017"/>
    </row>
    <row r="19" spans="1:12" ht="12.75">
      <c r="A19" s="1214"/>
      <c r="B19" s="1215">
        <v>4</v>
      </c>
      <c r="C19" s="1040" t="s">
        <v>655</v>
      </c>
      <c r="D19" s="1930">
        <f>SUM(D20)</f>
        <v>0</v>
      </c>
      <c r="E19" s="1047">
        <f>SUM(E20:E20)</f>
        <v>300</v>
      </c>
      <c r="F19" s="1389">
        <f>SUM(F20:F21)</f>
        <v>300</v>
      </c>
      <c r="G19" s="1389">
        <f>SUM(G20:G21)</f>
        <v>0</v>
      </c>
      <c r="H19" s="1389">
        <f t="shared" si="0"/>
        <v>300</v>
      </c>
      <c r="I19" s="1222">
        <f>SUM(I20:I20)</f>
        <v>0</v>
      </c>
      <c r="J19" s="2079"/>
      <c r="K19" s="2092"/>
      <c r="L19" s="2017"/>
    </row>
    <row r="20" spans="1:12" ht="12.75">
      <c r="A20" s="1214"/>
      <c r="B20" s="1215"/>
      <c r="C20" s="1477" t="s">
        <v>221</v>
      </c>
      <c r="D20" s="1962"/>
      <c r="E20" s="1047">
        <v>300</v>
      </c>
      <c r="F20" s="1389">
        <v>300</v>
      </c>
      <c r="G20" s="1394"/>
      <c r="H20" s="1389">
        <f t="shared" si="0"/>
        <v>300</v>
      </c>
      <c r="I20" s="1222"/>
      <c r="J20" s="2079"/>
      <c r="K20" s="2092"/>
      <c r="L20" s="2017"/>
    </row>
    <row r="21" spans="1:12" ht="12.75" hidden="1">
      <c r="A21" s="1214"/>
      <c r="B21" s="1215"/>
      <c r="C21" s="1477"/>
      <c r="D21" s="1962"/>
      <c r="E21" s="1047"/>
      <c r="F21" s="1389"/>
      <c r="G21" s="1394"/>
      <c r="H21" s="1389">
        <f t="shared" si="0"/>
        <v>0</v>
      </c>
      <c r="I21" s="1222"/>
      <c r="J21" s="2079"/>
      <c r="K21" s="2092"/>
      <c r="L21" s="2017"/>
    </row>
    <row r="22" spans="1:12" ht="12.75">
      <c r="A22" s="1214"/>
      <c r="B22" s="1215">
        <v>5</v>
      </c>
      <c r="C22" s="1040" t="s">
        <v>683</v>
      </c>
      <c r="D22" s="1930"/>
      <c r="E22" s="1047">
        <f>SUM(E23)</f>
        <v>0</v>
      </c>
      <c r="F22" s="1389">
        <f>SUM(F23)</f>
        <v>0</v>
      </c>
      <c r="G22" s="1389">
        <f>SUM(G23)</f>
        <v>0</v>
      </c>
      <c r="H22" s="1389">
        <f t="shared" si="0"/>
        <v>0</v>
      </c>
      <c r="I22" s="1222">
        <f>SUM(I23)</f>
        <v>0</v>
      </c>
      <c r="J22" s="2079"/>
      <c r="K22" s="2092"/>
      <c r="L22" s="2017"/>
    </row>
    <row r="23" spans="1:12" ht="13.5" hidden="1">
      <c r="A23" s="1214"/>
      <c r="B23" s="1215"/>
      <c r="C23" s="1364" t="s">
        <v>222</v>
      </c>
      <c r="D23" s="1947"/>
      <c r="E23" s="1047"/>
      <c r="F23" s="1389"/>
      <c r="G23" s="1394"/>
      <c r="H23" s="1389">
        <f t="shared" si="0"/>
        <v>0</v>
      </c>
      <c r="I23" s="1222"/>
      <c r="J23" s="2079" t="e">
        <f>I23/H23</f>
        <v>#DIV/0!</v>
      </c>
      <c r="K23" s="2092"/>
      <c r="L23" s="2017"/>
    </row>
    <row r="24" spans="1:12" ht="12.75">
      <c r="A24" s="1214"/>
      <c r="B24" s="1215"/>
      <c r="C24" s="1046" t="s">
        <v>658</v>
      </c>
      <c r="D24" s="1960"/>
      <c r="E24" s="1047">
        <f>E10+E12+E16+E19+E22</f>
        <v>300</v>
      </c>
      <c r="F24" s="1389">
        <f>F10+F12+F16+F19+F22</f>
        <v>300</v>
      </c>
      <c r="G24" s="1389">
        <f>G10+G12+G16+G19+G22</f>
        <v>0</v>
      </c>
      <c r="H24" s="1389">
        <f t="shared" si="0"/>
        <v>300</v>
      </c>
      <c r="I24" s="1221">
        <f>I10+I12+I16+I19+I22</f>
        <v>0</v>
      </c>
      <c r="J24" s="2079"/>
      <c r="K24" s="2092"/>
      <c r="L24" s="2017"/>
    </row>
    <row r="25" spans="1:12" ht="13.5" thickBot="1">
      <c r="A25" s="1224"/>
      <c r="B25" s="1225">
        <v>6</v>
      </c>
      <c r="C25" s="1073" t="s">
        <v>660</v>
      </c>
      <c r="D25" s="1931"/>
      <c r="E25" s="1226"/>
      <c r="F25" s="1302"/>
      <c r="G25" s="1303"/>
      <c r="H25" s="1302">
        <f t="shared" si="0"/>
        <v>0</v>
      </c>
      <c r="I25" s="1202"/>
      <c r="J25" s="2080"/>
      <c r="K25" s="2010"/>
      <c r="L25" s="2019"/>
    </row>
    <row r="26" spans="1:12" ht="13.5" thickBot="1">
      <c r="A26" s="1228"/>
      <c r="B26" s="1229"/>
      <c r="C26" s="1057" t="s">
        <v>119</v>
      </c>
      <c r="D26" s="1944">
        <f>D20</f>
        <v>0</v>
      </c>
      <c r="E26" s="1058">
        <f>SUM(E24:E25)</f>
        <v>300</v>
      </c>
      <c r="F26" s="1391">
        <f>SUM(F24:F25)</f>
        <v>300</v>
      </c>
      <c r="G26" s="1456">
        <f>SUM(G24:G25)</f>
        <v>0</v>
      </c>
      <c r="H26" s="1456">
        <f t="shared" si="0"/>
        <v>300</v>
      </c>
      <c r="I26" s="1383">
        <f>SUM(I24:I25)</f>
        <v>0</v>
      </c>
      <c r="J26" s="1457"/>
      <c r="K26" s="1304">
        <f>SUM(K24:K25)</f>
        <v>0</v>
      </c>
      <c r="L26" s="1058">
        <f>SUM(L24:L25)</f>
        <v>0</v>
      </c>
    </row>
    <row r="27" spans="1:12" ht="12.75">
      <c r="A27" s="1233">
        <v>3</v>
      </c>
      <c r="B27" s="1234"/>
      <c r="C27" s="1235" t="s">
        <v>154</v>
      </c>
      <c r="D27" s="1932"/>
      <c r="E27" s="1257"/>
      <c r="F27" s="1393"/>
      <c r="G27" s="1386"/>
      <c r="H27" s="1393">
        <f t="shared" si="0"/>
        <v>0</v>
      </c>
      <c r="I27" s="1297"/>
      <c r="J27" s="2081"/>
      <c r="K27" s="2093"/>
      <c r="L27" s="1200"/>
    </row>
    <row r="28" spans="1:12" ht="12.75">
      <c r="A28" s="1214"/>
      <c r="B28" s="1215">
        <v>1</v>
      </c>
      <c r="C28" s="1040" t="s">
        <v>224</v>
      </c>
      <c r="D28" s="1930"/>
      <c r="E28" s="1047"/>
      <c r="F28" s="1389"/>
      <c r="G28" s="1394"/>
      <c r="H28" s="1389">
        <f t="shared" si="0"/>
        <v>0</v>
      </c>
      <c r="I28" s="1222"/>
      <c r="J28" s="2079"/>
      <c r="K28" s="2092"/>
      <c r="L28" s="2017"/>
    </row>
    <row r="29" spans="1:12" ht="12.75">
      <c r="A29" s="1214"/>
      <c r="B29" s="1215">
        <v>2</v>
      </c>
      <c r="C29" s="1040" t="s">
        <v>704</v>
      </c>
      <c r="D29" s="1930"/>
      <c r="E29" s="1047"/>
      <c r="F29" s="1389"/>
      <c r="G29" s="1394"/>
      <c r="H29" s="1389">
        <f t="shared" si="0"/>
        <v>0</v>
      </c>
      <c r="I29" s="1222"/>
      <c r="J29" s="2079"/>
      <c r="K29" s="2092"/>
      <c r="L29" s="2017"/>
    </row>
    <row r="30" spans="1:12" ht="12.75">
      <c r="A30" s="1214"/>
      <c r="B30" s="1215">
        <v>3</v>
      </c>
      <c r="C30" s="1040" t="s">
        <v>706</v>
      </c>
      <c r="D30" s="1930"/>
      <c r="E30" s="1047"/>
      <c r="F30" s="1394">
        <f>F31</f>
        <v>0</v>
      </c>
      <c r="G30" s="1394">
        <f>G31</f>
        <v>0</v>
      </c>
      <c r="H30" s="1389">
        <f t="shared" si="0"/>
        <v>0</v>
      </c>
      <c r="I30" s="1222">
        <f>I31</f>
        <v>0</v>
      </c>
      <c r="J30" s="2079"/>
      <c r="K30" s="2092"/>
      <c r="L30" s="2017"/>
    </row>
    <row r="31" spans="1:12" ht="12.75">
      <c r="A31" s="1214"/>
      <c r="B31" s="1215"/>
      <c r="C31" s="1516" t="s">
        <v>225</v>
      </c>
      <c r="D31" s="1971"/>
      <c r="E31" s="1047"/>
      <c r="F31" s="1389"/>
      <c r="G31" s="1394"/>
      <c r="H31" s="1389">
        <f t="shared" si="0"/>
        <v>0</v>
      </c>
      <c r="I31" s="1222"/>
      <c r="J31" s="2079" t="e">
        <f>I31/H31</f>
        <v>#DIV/0!</v>
      </c>
      <c r="K31" s="2092"/>
      <c r="L31" s="2017"/>
    </row>
    <row r="32" spans="1:12" ht="12.75">
      <c r="A32" s="1214"/>
      <c r="B32" s="1215">
        <v>5</v>
      </c>
      <c r="C32" s="1040" t="s">
        <v>681</v>
      </c>
      <c r="D32" s="1930">
        <f>SUM(D33:D40)</f>
        <v>35142</v>
      </c>
      <c r="E32" s="1047">
        <f>SUM(E33:E40)</f>
        <v>21990</v>
      </c>
      <c r="F32" s="1047">
        <f>SUM(F33:F40)</f>
        <v>21990</v>
      </c>
      <c r="G32" s="1047">
        <f>SUM(G33:G40)</f>
        <v>31430</v>
      </c>
      <c r="H32" s="1389">
        <f t="shared" si="0"/>
        <v>53420</v>
      </c>
      <c r="I32" s="1221">
        <f>SUM(I33:I40)</f>
        <v>0</v>
      </c>
      <c r="J32" s="2079">
        <f>I32/H32</f>
        <v>0</v>
      </c>
      <c r="K32" s="2094">
        <f>SUM(K33:K40)</f>
        <v>0</v>
      </c>
      <c r="L32" s="1517">
        <f>SUM(L33:L40)</f>
        <v>0</v>
      </c>
    </row>
    <row r="33" spans="1:12" ht="12.75" hidden="1">
      <c r="A33" s="1214"/>
      <c r="B33" s="1215"/>
      <c r="C33" s="1478"/>
      <c r="D33" s="1963"/>
      <c r="E33" s="1047"/>
      <c r="F33" s="1389"/>
      <c r="G33" s="1394"/>
      <c r="H33" s="1389">
        <f t="shared" si="0"/>
        <v>0</v>
      </c>
      <c r="I33" s="1222"/>
      <c r="J33" s="2079"/>
      <c r="K33" s="2092"/>
      <c r="L33" s="2017"/>
    </row>
    <row r="34" spans="1:12" ht="12.75">
      <c r="A34" s="1214"/>
      <c r="B34" s="1215"/>
      <c r="C34" s="1478" t="s">
        <v>744</v>
      </c>
      <c r="D34" s="1963"/>
      <c r="E34" s="1047"/>
      <c r="F34" s="1389"/>
      <c r="G34" s="1394">
        <v>12000</v>
      </c>
      <c r="H34" s="1389">
        <f t="shared" si="0"/>
        <v>12000</v>
      </c>
      <c r="I34" s="1222"/>
      <c r="J34" s="2079"/>
      <c r="K34" s="2092"/>
      <c r="L34" s="2017"/>
    </row>
    <row r="35" spans="1:12" ht="12.75">
      <c r="A35" s="1214"/>
      <c r="B35" s="1215"/>
      <c r="C35" s="1478" t="s">
        <v>282</v>
      </c>
      <c r="D35" s="1963"/>
      <c r="E35" s="1047">
        <v>3000</v>
      </c>
      <c r="F35" s="1389">
        <v>3000</v>
      </c>
      <c r="G35" s="1394"/>
      <c r="H35" s="1389">
        <f t="shared" si="0"/>
        <v>3000</v>
      </c>
      <c r="I35" s="1222"/>
      <c r="J35" s="2079"/>
      <c r="K35" s="2092"/>
      <c r="L35" s="2017"/>
    </row>
    <row r="36" spans="1:12" ht="12.75">
      <c r="A36" s="1214"/>
      <c r="B36" s="1215"/>
      <c r="C36" s="1478" t="s">
        <v>1052</v>
      </c>
      <c r="D36" s="1963"/>
      <c r="E36" s="1047"/>
      <c r="F36" s="1389"/>
      <c r="G36" s="1394">
        <v>15000</v>
      </c>
      <c r="H36" s="1389">
        <f t="shared" si="0"/>
        <v>15000</v>
      </c>
      <c r="I36" s="1222"/>
      <c r="J36" s="2079"/>
      <c r="K36" s="2092"/>
      <c r="L36" s="2017"/>
    </row>
    <row r="37" spans="1:12" ht="12.75">
      <c r="A37" s="1214"/>
      <c r="B37" s="1215"/>
      <c r="C37" s="1478" t="s">
        <v>1053</v>
      </c>
      <c r="D37" s="1963"/>
      <c r="E37" s="1047"/>
      <c r="F37" s="1389"/>
      <c r="G37" s="1394">
        <v>4430</v>
      </c>
      <c r="H37" s="1389">
        <f>SUM(F37:G37)</f>
        <v>4430</v>
      </c>
      <c r="I37" s="1222"/>
      <c r="J37" s="2079"/>
      <c r="K37" s="2092"/>
      <c r="L37" s="2017"/>
    </row>
    <row r="38" spans="1:12" ht="13.5" thickBot="1">
      <c r="A38" s="1214"/>
      <c r="B38" s="1215"/>
      <c r="C38" s="1478" t="s">
        <v>49</v>
      </c>
      <c r="D38" s="1963">
        <v>35142</v>
      </c>
      <c r="E38" s="1047">
        <v>18990</v>
      </c>
      <c r="F38" s="1389">
        <v>18990</v>
      </c>
      <c r="G38" s="1394"/>
      <c r="H38" s="1389">
        <f>SUM(F38:G38)</f>
        <v>18990</v>
      </c>
      <c r="I38" s="1222"/>
      <c r="J38" s="2079">
        <f>I38/H38</f>
        <v>0</v>
      </c>
      <c r="K38" s="2092"/>
      <c r="L38" s="2017"/>
    </row>
    <row r="39" spans="1:12" ht="13.5" hidden="1" thickBot="1">
      <c r="A39" s="1214"/>
      <c r="B39" s="1215"/>
      <c r="C39" s="1478"/>
      <c r="D39" s="1963"/>
      <c r="E39" s="1047"/>
      <c r="F39" s="1389"/>
      <c r="G39" s="1394"/>
      <c r="H39" s="1389">
        <f aca="true" t="shared" si="1" ref="H39:H86">SUM(F39:G39)</f>
        <v>0</v>
      </c>
      <c r="I39" s="1222"/>
      <c r="J39" s="2079"/>
      <c r="K39" s="2092"/>
      <c r="L39" s="2017"/>
    </row>
    <row r="40" spans="1:12" ht="13.5" hidden="1" thickBot="1">
      <c r="A40" s="1214"/>
      <c r="B40" s="1215"/>
      <c r="C40" s="1477"/>
      <c r="D40" s="1962"/>
      <c r="E40" s="1047"/>
      <c r="F40" s="1389"/>
      <c r="G40" s="1394"/>
      <c r="H40" s="1389">
        <f t="shared" si="1"/>
        <v>0</v>
      </c>
      <c r="I40" s="1222"/>
      <c r="J40" s="2079"/>
      <c r="K40" s="2010"/>
      <c r="L40" s="2019"/>
    </row>
    <row r="41" spans="1:12" ht="13.5" thickBot="1">
      <c r="A41" s="1228"/>
      <c r="B41" s="1229"/>
      <c r="C41" s="1057" t="s">
        <v>154</v>
      </c>
      <c r="D41" s="1944">
        <f>SUM(D28:D32)</f>
        <v>35142</v>
      </c>
      <c r="E41" s="1058">
        <f>SUM(E28:E32)</f>
        <v>21990</v>
      </c>
      <c r="F41" s="1391">
        <f>SUM(F28:F32)-F31</f>
        <v>21990</v>
      </c>
      <c r="G41" s="1391">
        <f>SUM(G28:G32)-G31</f>
        <v>31430</v>
      </c>
      <c r="H41" s="1391">
        <f t="shared" si="1"/>
        <v>53420</v>
      </c>
      <c r="I41" s="1231">
        <f>I28+I29+I30+I32</f>
        <v>0</v>
      </c>
      <c r="J41" s="1457">
        <f>I41/H41</f>
        <v>0</v>
      </c>
      <c r="K41" s="1304">
        <f>SUM(K28:K32)</f>
        <v>0</v>
      </c>
      <c r="L41" s="1058">
        <f>SUM(L28:L32)</f>
        <v>0</v>
      </c>
    </row>
    <row r="42" spans="1:12" ht="12.75">
      <c r="A42" s="1233">
        <v>4</v>
      </c>
      <c r="B42" s="1234"/>
      <c r="C42" s="1235" t="s">
        <v>714</v>
      </c>
      <c r="D42" s="1932"/>
      <c r="E42" s="1257"/>
      <c r="F42" s="1393"/>
      <c r="G42" s="1386"/>
      <c r="H42" s="1393">
        <f t="shared" si="1"/>
        <v>0</v>
      </c>
      <c r="I42" s="1297"/>
      <c r="J42" s="2081"/>
      <c r="K42" s="2093"/>
      <c r="L42" s="1200"/>
    </row>
    <row r="43" spans="1:12" ht="12.75">
      <c r="A43" s="1233"/>
      <c r="B43" s="1234"/>
      <c r="C43" s="1339" t="s">
        <v>519</v>
      </c>
      <c r="D43" s="1932"/>
      <c r="E43" s="1257"/>
      <c r="F43" s="1393"/>
      <c r="G43" s="1386"/>
      <c r="H43" s="1606">
        <f t="shared" si="1"/>
        <v>0</v>
      </c>
      <c r="I43" s="1297"/>
      <c r="J43" s="2081"/>
      <c r="K43" s="2092"/>
      <c r="L43" s="2017"/>
    </row>
    <row r="44" spans="1:12" ht="12.75">
      <c r="A44" s="1233"/>
      <c r="B44" s="1234"/>
      <c r="C44" s="1975" t="s">
        <v>518</v>
      </c>
      <c r="D44" s="1932"/>
      <c r="E44" s="1257">
        <f>SUM(E43)</f>
        <v>0</v>
      </c>
      <c r="F44" s="1257">
        <f>SUM(F43)</f>
        <v>0</v>
      </c>
      <c r="G44" s="1386">
        <f>G43</f>
        <v>0</v>
      </c>
      <c r="H44" s="1389">
        <f>H43</f>
        <v>0</v>
      </c>
      <c r="I44" s="1297"/>
      <c r="J44" s="2081"/>
      <c r="K44" s="2092"/>
      <c r="L44" s="2017"/>
    </row>
    <row r="45" spans="1:12" ht="12.75">
      <c r="A45" s="1214"/>
      <c r="B45" s="1215">
        <v>1</v>
      </c>
      <c r="C45" s="1040" t="s">
        <v>716</v>
      </c>
      <c r="D45" s="1930"/>
      <c r="E45" s="1047">
        <f>E46+E48+E49</f>
        <v>1300</v>
      </c>
      <c r="F45" s="1047">
        <f>F46+F47+F48+F49</f>
        <v>1300</v>
      </c>
      <c r="G45" s="1394">
        <f>G46+G48+G49+G47</f>
        <v>9900</v>
      </c>
      <c r="H45" s="1389">
        <f t="shared" si="1"/>
        <v>11200</v>
      </c>
      <c r="I45" s="1222"/>
      <c r="J45" s="2079"/>
      <c r="K45" s="2094">
        <f>K46</f>
        <v>0</v>
      </c>
      <c r="L45" s="1517">
        <f>L46</f>
        <v>0</v>
      </c>
    </row>
    <row r="46" spans="1:12" ht="12.75" hidden="1">
      <c r="A46" s="1214"/>
      <c r="B46" s="1215"/>
      <c r="C46" s="1301"/>
      <c r="D46" s="1930"/>
      <c r="E46" s="1047"/>
      <c r="F46" s="1389"/>
      <c r="G46" s="1394"/>
      <c r="H46" s="1389">
        <f t="shared" si="1"/>
        <v>0</v>
      </c>
      <c r="I46" s="1222"/>
      <c r="J46" s="2079"/>
      <c r="K46" s="2092"/>
      <c r="L46" s="2017"/>
    </row>
    <row r="47" spans="1:12" ht="12.75" hidden="1">
      <c r="A47" s="1214"/>
      <c r="B47" s="1215"/>
      <c r="C47" s="1301"/>
      <c r="D47" s="1930"/>
      <c r="E47" s="1047"/>
      <c r="F47" s="1389"/>
      <c r="G47" s="1394"/>
      <c r="H47" s="1389">
        <f t="shared" si="1"/>
        <v>0</v>
      </c>
      <c r="I47" s="1222"/>
      <c r="J47" s="2079"/>
      <c r="K47" s="2092"/>
      <c r="L47" s="2017"/>
    </row>
    <row r="48" spans="1:12" ht="12.75">
      <c r="A48" s="1214"/>
      <c r="B48" s="1215"/>
      <c r="C48" s="1301" t="s">
        <v>884</v>
      </c>
      <c r="D48" s="1930"/>
      <c r="E48" s="1047">
        <v>1300</v>
      </c>
      <c r="F48" s="1389">
        <v>1300</v>
      </c>
      <c r="G48" s="1394"/>
      <c r="H48" s="1389">
        <f t="shared" si="1"/>
        <v>1300</v>
      </c>
      <c r="I48" s="1222"/>
      <c r="J48" s="2079"/>
      <c r="K48" s="2092"/>
      <c r="L48" s="2017"/>
    </row>
    <row r="49" spans="1:12" ht="12.75">
      <c r="A49" s="1214"/>
      <c r="B49" s="1215"/>
      <c r="C49" s="1301" t="s">
        <v>1054</v>
      </c>
      <c r="D49" s="1930"/>
      <c r="E49" s="1047"/>
      <c r="F49" s="1389"/>
      <c r="G49" s="1394">
        <v>9900</v>
      </c>
      <c r="H49" s="1389">
        <f t="shared" si="1"/>
        <v>9900</v>
      </c>
      <c r="I49" s="1222"/>
      <c r="J49" s="2079"/>
      <c r="K49" s="2092"/>
      <c r="L49" s="2017"/>
    </row>
    <row r="50" spans="1:12" ht="12.75">
      <c r="A50" s="1214"/>
      <c r="B50" s="1215">
        <v>2</v>
      </c>
      <c r="C50" s="1040" t="s">
        <v>122</v>
      </c>
      <c r="D50" s="1930"/>
      <c r="E50" s="1047"/>
      <c r="F50" s="1389"/>
      <c r="G50" s="1394"/>
      <c r="H50" s="1389">
        <f t="shared" si="1"/>
        <v>0</v>
      </c>
      <c r="I50" s="1222"/>
      <c r="J50" s="2079"/>
      <c r="K50" s="2092"/>
      <c r="L50" s="2017"/>
    </row>
    <row r="51" spans="1:12" ht="12.75">
      <c r="A51" s="1214"/>
      <c r="B51" s="1215">
        <v>3</v>
      </c>
      <c r="C51" s="1040" t="s">
        <v>123</v>
      </c>
      <c r="D51" s="1930"/>
      <c r="E51" s="1047">
        <f>'[9]Városüz.+Ig'!E161+'[9]Támogatások'!E244+'[9]Egyébműk'!E305+'[9]Finanszírozás'!E92+'[9]Finanszírozás'!E93+'[9]Finanszírozás'!E94+'[9]Finanszírozás'!E95+'[9]Finanszírozás'!E96+'[9]Finanszírozás'!E98+'[9]Finanszírozás'!E99++'[9]Finanszírozás'!E100+'[9]Finanszírozás'!E102-'[9]Városüz.+Ig'!E68-'[9]Támogatások'!E49-'[9]Egyébműk'!E79-'[9]Finanszírozás'!E86-'[9]Finanszírozás'!E26-'[9]Finanszírozás'!E41-'[9]Finanszírozás'!E44-'[9]Finanszírozás'!E45-'[9]Finanszírozás'!E50-'[9]Finanszírozás'!E53-'[9]Finanszírozás'!E55-'[9]Finanszírozás'!E59-31038</f>
        <v>0</v>
      </c>
      <c r="F51" s="1047">
        <f>'[9]Városüz.+Ig'!F161+'[9]Támogatások'!F244+'[9]Egyébműk'!F305+'[9]Finanszírozás'!F92+'[9]Finanszírozás'!F93+'[9]Finanszírozás'!F94+'[9]Finanszírozás'!F95+'[9]Finanszírozás'!F96+'[9]Finanszírozás'!F97+'[9]Finanszírozás'!F98+'[9]Finanszírozás'!F99+'[9]Finanszírozás'!F100+'[9]Finanszírozás'!F102+'[9]Finanszírozás'!F101-'[9]Városüz.+Ig'!F68-'[9]Támogatások'!F49-'[9]Egyébműk'!F79-'[9]Finanszírozás'!F86-'[9]Finanszírozás'!F26-'[9]Finanszírozás'!F41-'[9]Finanszírozás'!F44-'[9]Finanszírozás'!F45-'[9]Finanszírozás'!F50-'[9]Finanszírozás'!F53-'[9]Finanszírozás'!F55-'[9]Finanszírozás'!F59-31038</f>
        <v>0</v>
      </c>
      <c r="G51" s="1047">
        <f>'[9]Városüz.+Ig'!G161+'[9]Támogatások'!G244+'[9]Egyébműk'!G305+'[9]Finanszírozás'!G92+'[9]Finanszírozás'!G93+'[9]Finanszírozás'!G95+'[9]Finanszírozás'!G96+'[9]Finanszírozás'!G97+'[9]Finanszírozás'!G94+'[9]Finanszírozás'!G98+'[9]Finanszírozás'!G100+'[9]Finanszírozás'!G101+'[9]Finanszírozás'!G99+'[9]Finanszírozás'!G102+'[9]Finanszírozás'!G103-'[9]Városüz.+Ig'!G68-'[9]Támogatások'!G49-'[9]Egyébműk'!G79-'[9]Finanszírozás'!G86-'[9]Finanszírozás'!G26-'[9]Finanszírozás'!G41-'[9]Finanszírozás'!G44-'[9]Finanszírozás'!G45-'[9]Finanszírozás'!G50-'[9]Finanszírozás'!G53-'[9]Finanszírozás'!G55-'[9]Finanszírozás'!G59-8890</f>
        <v>0</v>
      </c>
      <c r="H51" s="1517">
        <f t="shared" si="1"/>
        <v>0</v>
      </c>
      <c r="I51" s="1222"/>
      <c r="J51" s="2079"/>
      <c r="K51" s="2092"/>
      <c r="L51" s="2017"/>
    </row>
    <row r="52" spans="1:12" ht="12.75">
      <c r="A52" s="1214"/>
      <c r="B52" s="1215"/>
      <c r="C52" s="1258" t="s">
        <v>125</v>
      </c>
      <c r="D52" s="1933">
        <f>SUM(D51:D51)</f>
        <v>0</v>
      </c>
      <c r="E52" s="1259">
        <f>SUM(E51:E51)</f>
        <v>0</v>
      </c>
      <c r="F52" s="1518">
        <f>SUM(F51:F51)</f>
        <v>0</v>
      </c>
      <c r="G52" s="1518">
        <f>SUM(G51:G51)</f>
        <v>0</v>
      </c>
      <c r="H52" s="1518">
        <f t="shared" si="1"/>
        <v>0</v>
      </c>
      <c r="I52" s="1261">
        <f>SUM(I51:I51)</f>
        <v>0</v>
      </c>
      <c r="J52" s="2099"/>
      <c r="K52" s="2043">
        <f>SUM(K51:K51)</f>
        <v>0</v>
      </c>
      <c r="L52" s="1661">
        <f>SUM(L51:L51)</f>
        <v>0</v>
      </c>
    </row>
    <row r="53" spans="1:12" ht="12.75">
      <c r="A53" s="1214"/>
      <c r="B53" s="1215">
        <v>5</v>
      </c>
      <c r="C53" s="1040" t="s">
        <v>720</v>
      </c>
      <c r="D53" s="1930"/>
      <c r="E53" s="1047"/>
      <c r="F53" s="1389"/>
      <c r="G53" s="1394"/>
      <c r="H53" s="1389">
        <f t="shared" si="1"/>
        <v>0</v>
      </c>
      <c r="I53" s="1222"/>
      <c r="J53" s="2079"/>
      <c r="K53" s="2092"/>
      <c r="L53" s="2017"/>
    </row>
    <row r="54" spans="1:12" ht="12.75">
      <c r="A54" s="1214"/>
      <c r="B54" s="1215"/>
      <c r="C54" s="1046" t="s">
        <v>722</v>
      </c>
      <c r="D54" s="1041">
        <f>SUM(D52:D53)</f>
        <v>0</v>
      </c>
      <c r="E54" s="1517">
        <f>SUM(E52:E53)</f>
        <v>0</v>
      </c>
      <c r="F54" s="1389">
        <f>SUM(F52:F53)</f>
        <v>0</v>
      </c>
      <c r="G54" s="1389">
        <f>SUM(G52:G53)</f>
        <v>0</v>
      </c>
      <c r="H54" s="1389">
        <f t="shared" si="1"/>
        <v>0</v>
      </c>
      <c r="I54" s="1222">
        <f>SUM(I52:I53)</f>
        <v>0</v>
      </c>
      <c r="J54" s="2079"/>
      <c r="K54" s="2092"/>
      <c r="L54" s="2017"/>
    </row>
    <row r="55" spans="1:12" ht="12.75">
      <c r="A55" s="1214"/>
      <c r="B55" s="1215">
        <v>6</v>
      </c>
      <c r="C55" s="1040" t="s">
        <v>724</v>
      </c>
      <c r="D55" s="1930"/>
      <c r="E55" s="1047">
        <f>E56+E57</f>
        <v>0</v>
      </c>
      <c r="F55" s="1047">
        <f>F56+F57</f>
        <v>0</v>
      </c>
      <c r="G55" s="1394">
        <f>G56</f>
        <v>0</v>
      </c>
      <c r="H55" s="1389">
        <f t="shared" si="1"/>
        <v>0</v>
      </c>
      <c r="I55" s="1222"/>
      <c r="J55" s="2079"/>
      <c r="K55" s="2092"/>
      <c r="L55" s="2017"/>
    </row>
    <row r="56" spans="1:12" ht="12.75" hidden="1">
      <c r="A56" s="1214"/>
      <c r="B56" s="1215"/>
      <c r="C56" s="1040" t="s">
        <v>785</v>
      </c>
      <c r="D56" s="1930"/>
      <c r="E56" s="1517"/>
      <c r="F56" s="1395"/>
      <c r="G56" s="1452"/>
      <c r="H56" s="1389">
        <f t="shared" si="1"/>
        <v>0</v>
      </c>
      <c r="I56" s="1222"/>
      <c r="J56" s="2079"/>
      <c r="K56" s="2092"/>
      <c r="L56" s="1587"/>
    </row>
    <row r="57" spans="1:12" ht="12.75">
      <c r="A57" s="1214"/>
      <c r="B57" s="1215"/>
      <c r="C57" s="1040" t="s">
        <v>974</v>
      </c>
      <c r="D57" s="1930"/>
      <c r="E57" s="1517"/>
      <c r="F57" s="1395"/>
      <c r="G57" s="1452"/>
      <c r="H57" s="1389">
        <f t="shared" si="1"/>
        <v>0</v>
      </c>
      <c r="I57" s="1222"/>
      <c r="J57" s="2079"/>
      <c r="K57" s="2092"/>
      <c r="L57" s="1587"/>
    </row>
    <row r="58" spans="1:12" ht="12.75">
      <c r="A58" s="1214"/>
      <c r="B58" s="1215"/>
      <c r="C58" s="1258" t="s">
        <v>126</v>
      </c>
      <c r="D58" s="2042">
        <f>D44+D45+D50+D54+D55</f>
        <v>0</v>
      </c>
      <c r="E58" s="1661">
        <f>E44+E45+E50+E54+E55</f>
        <v>1300</v>
      </c>
      <c r="F58" s="1661">
        <f>F44+F45+F50+F54+F55</f>
        <v>1300</v>
      </c>
      <c r="G58" s="1661">
        <f>G44+G45+G50+G54+G55</f>
        <v>9900</v>
      </c>
      <c r="H58" s="1518">
        <f t="shared" si="1"/>
        <v>11200</v>
      </c>
      <c r="I58" s="1261">
        <f>I45+I50+I54+I55</f>
        <v>0</v>
      </c>
      <c r="J58" s="2099">
        <f>I58/H58</f>
        <v>0</v>
      </c>
      <c r="K58" s="2043">
        <f>K44+K45+K50+K54+K55</f>
        <v>0</v>
      </c>
      <c r="L58" s="1661">
        <f>L44+L45+L50+L54+L55</f>
        <v>0</v>
      </c>
    </row>
    <row r="59" spans="1:12" ht="12.75">
      <c r="A59" s="1214"/>
      <c r="B59" s="1215">
        <v>8</v>
      </c>
      <c r="C59" s="1040" t="s">
        <v>730</v>
      </c>
      <c r="D59" s="1930"/>
      <c r="E59" s="1047">
        <f>E60+E61</f>
        <v>582604</v>
      </c>
      <c r="F59" s="1047">
        <f>F60+F61</f>
        <v>582604</v>
      </c>
      <c r="G59" s="1047">
        <f>SUM(G60:G61)</f>
        <v>0</v>
      </c>
      <c r="H59" s="1389">
        <f t="shared" si="1"/>
        <v>582604</v>
      </c>
      <c r="I59" s="1222"/>
      <c r="J59" s="2079">
        <f>I59/H59</f>
        <v>0</v>
      </c>
      <c r="K59" s="2092"/>
      <c r="L59" s="2017"/>
    </row>
    <row r="60" spans="1:12" ht="12.75">
      <c r="A60" s="1224"/>
      <c r="B60" s="1225"/>
      <c r="C60" s="1040" t="s">
        <v>848</v>
      </c>
      <c r="D60" s="1931"/>
      <c r="E60" s="1226">
        <v>494950</v>
      </c>
      <c r="F60" s="1226">
        <v>494950</v>
      </c>
      <c r="G60" s="2279"/>
      <c r="H60" s="1389">
        <f t="shared" si="1"/>
        <v>494950</v>
      </c>
      <c r="I60" s="1202"/>
      <c r="J60" s="2079"/>
      <c r="K60" s="2010"/>
      <c r="L60" s="2019"/>
    </row>
    <row r="61" spans="1:12" ht="12.75">
      <c r="A61" s="1224"/>
      <c r="B61" s="1225"/>
      <c r="C61" s="1040" t="s">
        <v>849</v>
      </c>
      <c r="D61" s="1931"/>
      <c r="E61" s="1226">
        <v>87654</v>
      </c>
      <c r="F61" s="1226">
        <v>87654</v>
      </c>
      <c r="G61" s="2279"/>
      <c r="H61" s="1389">
        <f t="shared" si="1"/>
        <v>87654</v>
      </c>
      <c r="I61" s="1202"/>
      <c r="J61" s="2079"/>
      <c r="K61" s="2010"/>
      <c r="L61" s="2019"/>
    </row>
    <row r="62" spans="1:12" ht="13.5" thickBot="1">
      <c r="A62" s="1224"/>
      <c r="B62" s="1225"/>
      <c r="C62" s="1262" t="s">
        <v>735</v>
      </c>
      <c r="D62" s="1934"/>
      <c r="E62" s="1263">
        <f>SUM(E59:E59)</f>
        <v>582604</v>
      </c>
      <c r="F62" s="1483">
        <f>SUM(F59:F59)</f>
        <v>582604</v>
      </c>
      <c r="G62" s="1263">
        <f>SUM(G59:G59)</f>
        <v>0</v>
      </c>
      <c r="H62" s="1483">
        <f t="shared" si="1"/>
        <v>582604</v>
      </c>
      <c r="I62" s="1265">
        <f>SUM(I59:I59)</f>
        <v>0</v>
      </c>
      <c r="J62" s="2099">
        <f>I62/H62</f>
        <v>0</v>
      </c>
      <c r="K62" s="2010"/>
      <c r="L62" s="2019"/>
    </row>
    <row r="63" spans="1:12" ht="13.5" thickBot="1">
      <c r="A63" s="1266"/>
      <c r="B63" s="1267"/>
      <c r="C63" s="1268" t="s">
        <v>714</v>
      </c>
      <c r="D63" s="2002">
        <f>D58+D59</f>
        <v>0</v>
      </c>
      <c r="E63" s="1269">
        <f>E58+E62</f>
        <v>583904</v>
      </c>
      <c r="F63" s="1391">
        <f>F58+F62</f>
        <v>583904</v>
      </c>
      <c r="G63" s="1391">
        <f>G58+G62</f>
        <v>9900</v>
      </c>
      <c r="H63" s="1391">
        <f t="shared" si="1"/>
        <v>593804</v>
      </c>
      <c r="I63" s="1231">
        <f>I58+I62</f>
        <v>0</v>
      </c>
      <c r="J63" s="1457">
        <f>I63/H63</f>
        <v>0</v>
      </c>
      <c r="K63" s="2095">
        <f>K58+K62</f>
        <v>0</v>
      </c>
      <c r="L63" s="1304">
        <f>L58+L62</f>
        <v>0</v>
      </c>
    </row>
    <row r="64" spans="1:12" ht="12.75">
      <c r="A64" s="1487"/>
      <c r="B64" s="1271"/>
      <c r="C64" s="1033" t="s">
        <v>226</v>
      </c>
      <c r="D64" s="1972"/>
      <c r="E64" s="1272"/>
      <c r="F64" s="1519"/>
      <c r="G64" s="1520"/>
      <c r="H64" s="1519">
        <f t="shared" si="1"/>
        <v>0</v>
      </c>
      <c r="I64" s="1297"/>
      <c r="J64" s="2081"/>
      <c r="K64" s="2093"/>
      <c r="L64" s="1200"/>
    </row>
    <row r="65" spans="1:12" ht="12.75">
      <c r="A65" s="1521"/>
      <c r="B65" s="1522"/>
      <c r="C65" s="1040" t="s">
        <v>227</v>
      </c>
      <c r="D65" s="1930">
        <v>650000</v>
      </c>
      <c r="E65" s="1047">
        <v>500000</v>
      </c>
      <c r="F65" s="1523">
        <v>500000</v>
      </c>
      <c r="G65" s="1524"/>
      <c r="H65" s="1523">
        <f t="shared" si="1"/>
        <v>500000</v>
      </c>
      <c r="I65" s="1222"/>
      <c r="J65" s="2079">
        <f aca="true" t="shared" si="2" ref="J65:J71">I65/H65</f>
        <v>0</v>
      </c>
      <c r="K65" s="2092"/>
      <c r="L65" s="2017"/>
    </row>
    <row r="66" spans="1:12" ht="12.75">
      <c r="A66" s="1521"/>
      <c r="B66" s="1522"/>
      <c r="C66" s="1040" t="s">
        <v>242</v>
      </c>
      <c r="D66" s="1930"/>
      <c r="E66" s="1047"/>
      <c r="F66" s="1523"/>
      <c r="G66" s="1524"/>
      <c r="H66" s="1523"/>
      <c r="I66" s="1222"/>
      <c r="J66" s="2079"/>
      <c r="K66" s="2092"/>
      <c r="L66" s="2017"/>
    </row>
    <row r="67" spans="1:12" ht="12.75">
      <c r="A67" s="1521"/>
      <c r="B67" s="1522"/>
      <c r="C67" s="1258" t="s">
        <v>3</v>
      </c>
      <c r="D67" s="1933">
        <f>SUM(D68:D71)</f>
        <v>38000</v>
      </c>
      <c r="E67" s="1259">
        <f>SUM(E68:E71)</f>
        <v>0</v>
      </c>
      <c r="F67" s="1525">
        <f>SUM(F68:F71)</f>
        <v>0</v>
      </c>
      <c r="G67" s="1525">
        <f>SUM(G68:G71)</f>
        <v>0</v>
      </c>
      <c r="H67" s="1525">
        <f t="shared" si="1"/>
        <v>0</v>
      </c>
      <c r="I67" s="1261">
        <f>SUM(I68:I71)</f>
        <v>0</v>
      </c>
      <c r="J67" s="2099" t="e">
        <f t="shared" si="2"/>
        <v>#DIV/0!</v>
      </c>
      <c r="K67" s="2043">
        <f>SUM(K68:K71)</f>
        <v>0</v>
      </c>
      <c r="L67" s="1661">
        <f>SUM(L68:L71)</f>
        <v>0</v>
      </c>
    </row>
    <row r="68" spans="1:12" ht="12.75">
      <c r="A68" s="1521"/>
      <c r="B68" s="1522"/>
      <c r="C68" s="1040" t="s">
        <v>228</v>
      </c>
      <c r="D68" s="1930">
        <v>38000</v>
      </c>
      <c r="E68" s="1047"/>
      <c r="F68" s="1523"/>
      <c r="G68" s="1524"/>
      <c r="H68" s="1523">
        <f t="shared" si="1"/>
        <v>0</v>
      </c>
      <c r="I68" s="1222"/>
      <c r="J68" s="2079" t="e">
        <f t="shared" si="2"/>
        <v>#DIV/0!</v>
      </c>
      <c r="K68" s="2092"/>
      <c r="L68" s="2017"/>
    </row>
    <row r="69" spans="1:12" ht="12.75" hidden="1">
      <c r="A69" s="1521"/>
      <c r="B69" s="1522"/>
      <c r="C69" s="1040"/>
      <c r="D69" s="1930"/>
      <c r="E69" s="1047"/>
      <c r="F69" s="1523"/>
      <c r="G69" s="1524"/>
      <c r="H69" s="1523">
        <f t="shared" si="1"/>
        <v>0</v>
      </c>
      <c r="I69" s="1222"/>
      <c r="J69" s="2079"/>
      <c r="K69" s="2092"/>
      <c r="L69" s="2017"/>
    </row>
    <row r="70" spans="1:12" ht="12.75" hidden="1">
      <c r="A70" s="1521"/>
      <c r="B70" s="1522"/>
      <c r="C70" s="1040"/>
      <c r="D70" s="1930"/>
      <c r="E70" s="1047"/>
      <c r="F70" s="1523"/>
      <c r="G70" s="1524"/>
      <c r="H70" s="1523">
        <f t="shared" si="1"/>
        <v>0</v>
      </c>
      <c r="I70" s="1222"/>
      <c r="J70" s="2079"/>
      <c r="K70" s="2092"/>
      <c r="L70" s="2017"/>
    </row>
    <row r="71" spans="1:12" ht="12.75" hidden="1">
      <c r="A71" s="1521"/>
      <c r="B71" s="1522"/>
      <c r="C71" s="1040" t="s">
        <v>229</v>
      </c>
      <c r="D71" s="1930"/>
      <c r="E71" s="1047"/>
      <c r="F71" s="1523"/>
      <c r="G71" s="1524"/>
      <c r="H71" s="1523">
        <f t="shared" si="1"/>
        <v>0</v>
      </c>
      <c r="I71" s="1222"/>
      <c r="J71" s="2079" t="e">
        <f t="shared" si="2"/>
        <v>#DIV/0!</v>
      </c>
      <c r="K71" s="2092"/>
      <c r="L71" s="2017"/>
    </row>
    <row r="72" spans="1:12" ht="12.75">
      <c r="A72" s="1521"/>
      <c r="B72" s="1522"/>
      <c r="C72" s="1040" t="s">
        <v>7</v>
      </c>
      <c r="D72" s="1930"/>
      <c r="E72" s="1047"/>
      <c r="F72" s="1523"/>
      <c r="G72" s="1524"/>
      <c r="H72" s="1523">
        <f t="shared" si="1"/>
        <v>0</v>
      </c>
      <c r="I72" s="1222"/>
      <c r="J72" s="2079"/>
      <c r="K72" s="2092"/>
      <c r="L72" s="2017"/>
    </row>
    <row r="73" spans="1:12" ht="12.75">
      <c r="A73" s="1521"/>
      <c r="B73" s="1522"/>
      <c r="C73" s="1040" t="s">
        <v>17</v>
      </c>
      <c r="D73" s="1930"/>
      <c r="E73" s="1047"/>
      <c r="F73" s="1523"/>
      <c r="G73" s="1524"/>
      <c r="H73" s="1523">
        <f t="shared" si="1"/>
        <v>0</v>
      </c>
      <c r="I73" s="1222"/>
      <c r="J73" s="2079"/>
      <c r="K73" s="2092"/>
      <c r="L73" s="2017"/>
    </row>
    <row r="74" spans="1:12" ht="12.75">
      <c r="A74" s="1521"/>
      <c r="B74" s="1522"/>
      <c r="C74" s="1040" t="s">
        <v>19</v>
      </c>
      <c r="D74" s="1930"/>
      <c r="E74" s="1047"/>
      <c r="F74" s="1523"/>
      <c r="G74" s="1524"/>
      <c r="H74" s="1523">
        <f t="shared" si="1"/>
        <v>0</v>
      </c>
      <c r="I74" s="1222"/>
      <c r="J74" s="2079"/>
      <c r="K74" s="2092"/>
      <c r="L74" s="2017"/>
    </row>
    <row r="75" spans="1:12" ht="12.75">
      <c r="A75" s="1521"/>
      <c r="B75" s="1522"/>
      <c r="C75" s="1040" t="s">
        <v>35</v>
      </c>
      <c r="D75" s="1930"/>
      <c r="E75" s="1047"/>
      <c r="F75" s="1523"/>
      <c r="G75" s="1524"/>
      <c r="H75" s="1523">
        <f t="shared" si="1"/>
        <v>0</v>
      </c>
      <c r="I75" s="1222"/>
      <c r="J75" s="2079"/>
      <c r="K75" s="2092"/>
      <c r="L75" s="2017"/>
    </row>
    <row r="76" spans="1:12" ht="12.75">
      <c r="A76" s="1521"/>
      <c r="B76" s="1522"/>
      <c r="C76" s="1040" t="s">
        <v>22</v>
      </c>
      <c r="D76" s="1930"/>
      <c r="E76" s="1047"/>
      <c r="F76" s="1523"/>
      <c r="G76" s="1524"/>
      <c r="H76" s="1523">
        <f t="shared" si="1"/>
        <v>0</v>
      </c>
      <c r="I76" s="1222"/>
      <c r="J76" s="2079"/>
      <c r="K76" s="2092"/>
      <c r="L76" s="2017"/>
    </row>
    <row r="77" spans="1:12" ht="12.75">
      <c r="A77" s="1521"/>
      <c r="B77" s="1522"/>
      <c r="C77" s="1040" t="s">
        <v>24</v>
      </c>
      <c r="D77" s="1930">
        <v>6000</v>
      </c>
      <c r="E77" s="1047">
        <v>2000</v>
      </c>
      <c r="F77" s="1523">
        <v>2000</v>
      </c>
      <c r="G77" s="1524"/>
      <c r="H77" s="1523">
        <f t="shared" si="1"/>
        <v>2000</v>
      </c>
      <c r="I77" s="1222"/>
      <c r="J77" s="2079">
        <f aca="true" t="shared" si="3" ref="J77:J83">I77/H77</f>
        <v>0</v>
      </c>
      <c r="K77" s="2092"/>
      <c r="L77" s="2017"/>
    </row>
    <row r="78" spans="1:12" ht="12.75">
      <c r="A78" s="1521"/>
      <c r="B78" s="1522"/>
      <c r="C78" s="1258" t="s">
        <v>73</v>
      </c>
      <c r="D78" s="1933">
        <f>SUM(D79:D80)</f>
        <v>681056</v>
      </c>
      <c r="E78" s="1259">
        <f>SUM(E79:E85)</f>
        <v>1562399</v>
      </c>
      <c r="F78" s="1259">
        <f>SUM(F79:F85)</f>
        <v>1562399</v>
      </c>
      <c r="G78" s="1259">
        <f>SUM(G79:G85)</f>
        <v>36616</v>
      </c>
      <c r="H78" s="1525">
        <f t="shared" si="1"/>
        <v>1599015</v>
      </c>
      <c r="I78" s="1261">
        <f>SUM(I79:I80)</f>
        <v>0</v>
      </c>
      <c r="J78" s="2099">
        <f t="shared" si="3"/>
        <v>0</v>
      </c>
      <c r="K78" s="2043">
        <f>SUM(K79:K80)</f>
        <v>0</v>
      </c>
      <c r="L78" s="1661">
        <f>SUM(L79:L80)</f>
        <v>0</v>
      </c>
    </row>
    <row r="79" spans="1:12" ht="12.75">
      <c r="A79" s="1521"/>
      <c r="B79" s="1522"/>
      <c r="C79" s="1040" t="s">
        <v>67</v>
      </c>
      <c r="D79" s="1930">
        <v>662668</v>
      </c>
      <c r="E79" s="1047">
        <v>356413</v>
      </c>
      <c r="F79" s="1047">
        <v>356413</v>
      </c>
      <c r="G79" s="1524"/>
      <c r="H79" s="1523">
        <f t="shared" si="1"/>
        <v>356413</v>
      </c>
      <c r="I79" s="1222"/>
      <c r="J79" s="2079">
        <f t="shared" si="3"/>
        <v>0</v>
      </c>
      <c r="K79" s="2092"/>
      <c r="L79" s="2017"/>
    </row>
    <row r="80" spans="1:12" ht="12.75">
      <c r="A80" s="1521"/>
      <c r="B80" s="1522"/>
      <c r="C80" s="1040" t="s">
        <v>68</v>
      </c>
      <c r="D80" s="1930">
        <v>18388</v>
      </c>
      <c r="E80" s="1047">
        <v>350159</v>
      </c>
      <c r="F80" s="1047">
        <v>350159</v>
      </c>
      <c r="G80" s="1524"/>
      <c r="H80" s="1523">
        <f t="shared" si="1"/>
        <v>350159</v>
      </c>
      <c r="I80" s="1222"/>
      <c r="J80" s="2079">
        <f t="shared" si="3"/>
        <v>0</v>
      </c>
      <c r="K80" s="2092"/>
      <c r="L80" s="2017"/>
    </row>
    <row r="81" spans="1:12" ht="25.5" customHeight="1">
      <c r="A81" s="1521"/>
      <c r="B81" s="1522"/>
      <c r="C81" s="2202" t="s">
        <v>69</v>
      </c>
      <c r="D81" s="1930"/>
      <c r="E81" s="2220">
        <v>673669</v>
      </c>
      <c r="F81" s="2220">
        <v>673669</v>
      </c>
      <c r="G81" s="1524">
        <v>36616</v>
      </c>
      <c r="H81" s="1523">
        <f t="shared" si="1"/>
        <v>710285</v>
      </c>
      <c r="I81" s="1222"/>
      <c r="J81" s="2079">
        <f t="shared" si="3"/>
        <v>0</v>
      </c>
      <c r="K81" s="2092"/>
      <c r="L81" s="2017"/>
    </row>
    <row r="82" spans="1:13" ht="12.75">
      <c r="A82" s="2037"/>
      <c r="B82" s="2038"/>
      <c r="C82" s="2040" t="s">
        <v>70</v>
      </c>
      <c r="D82" s="1960">
        <v>152594</v>
      </c>
      <c r="E82" s="2035">
        <v>32158</v>
      </c>
      <c r="F82" s="1523">
        <v>32158</v>
      </c>
      <c r="G82" s="1524"/>
      <c r="H82" s="1523">
        <f t="shared" si="1"/>
        <v>32158</v>
      </c>
      <c r="I82" s="1222"/>
      <c r="J82" s="2079">
        <f t="shared" si="3"/>
        <v>0</v>
      </c>
      <c r="K82" s="2092"/>
      <c r="L82" s="2017"/>
      <c r="M82" s="1424"/>
    </row>
    <row r="83" spans="1:14" ht="12.75">
      <c r="A83" s="1521"/>
      <c r="B83" s="1522"/>
      <c r="C83" s="1478" t="s">
        <v>975</v>
      </c>
      <c r="D83" s="1930"/>
      <c r="E83" s="1047">
        <v>150000</v>
      </c>
      <c r="F83" s="1523">
        <v>150000</v>
      </c>
      <c r="G83" s="1524"/>
      <c r="H83" s="1523">
        <f t="shared" si="1"/>
        <v>150000</v>
      </c>
      <c r="I83" s="1222"/>
      <c r="J83" s="2079">
        <f t="shared" si="3"/>
        <v>0</v>
      </c>
      <c r="K83" s="2092"/>
      <c r="L83" s="2017"/>
      <c r="M83" s="1424"/>
      <c r="N83" s="1424"/>
    </row>
    <row r="84" spans="1:14" ht="12.75">
      <c r="A84" s="1521"/>
      <c r="B84" s="1522"/>
      <c r="C84" s="1040" t="s">
        <v>523</v>
      </c>
      <c r="D84" s="1930"/>
      <c r="E84" s="1047"/>
      <c r="F84" s="1523"/>
      <c r="G84" s="1524"/>
      <c r="H84" s="1523">
        <f t="shared" si="1"/>
        <v>0</v>
      </c>
      <c r="I84" s="1222"/>
      <c r="J84" s="2079" t="e">
        <f>I84/H84</f>
        <v>#DIV/0!</v>
      </c>
      <c r="K84" s="2092"/>
      <c r="L84" s="2017"/>
      <c r="N84" s="1424"/>
    </row>
    <row r="85" spans="1:12" ht="12.75">
      <c r="A85" s="1646"/>
      <c r="B85" s="1647"/>
      <c r="C85" s="1040" t="s">
        <v>664</v>
      </c>
      <c r="D85" s="1931"/>
      <c r="E85" s="1226"/>
      <c r="F85" s="2171"/>
      <c r="G85" s="2172"/>
      <c r="H85" s="1523">
        <f t="shared" si="1"/>
        <v>0</v>
      </c>
      <c r="I85" s="1202"/>
      <c r="J85" s="2080"/>
      <c r="K85" s="2010"/>
      <c r="L85" s="1990"/>
    </row>
    <row r="86" spans="1:12" ht="13.5" thickBot="1">
      <c r="A86" s="1526"/>
      <c r="B86" s="1527"/>
      <c r="C86" s="1103" t="s">
        <v>230</v>
      </c>
      <c r="D86" s="1973">
        <f>D65+D67+D72+D73+D74+D75+D77+D76+D78+D81+D82+D83+D84</f>
        <v>1527650</v>
      </c>
      <c r="E86" s="1105">
        <f>E65+E66+E67+E72+E73+E74+E75+E77+E76+E78</f>
        <v>2064399</v>
      </c>
      <c r="F86" s="1105">
        <f>F65+F66+F67+F72+F73+F74+F75+F77+F76+F78</f>
        <v>2064399</v>
      </c>
      <c r="G86" s="1105">
        <f>G65+G66+G67+G72+G73+G74+G75+G77+G76+G78</f>
        <v>36616</v>
      </c>
      <c r="H86" s="1528">
        <f t="shared" si="1"/>
        <v>2101015</v>
      </c>
      <c r="I86" s="1265">
        <f>I65+I67+I72+I73+I74+I75+I77+I78+I81+I82+I83+I84</f>
        <v>0</v>
      </c>
      <c r="J86" s="2100">
        <f>I86/H86</f>
        <v>0</v>
      </c>
      <c r="K86" s="2096">
        <f>K65+K66+K67+K72+K73+K74+K75+K77+K76+K78+K81+K82+K83+K84</f>
        <v>0</v>
      </c>
      <c r="L86" s="1663">
        <f>L65+L66+L67+L72+L73+L74+L75+L77+L76+L78+L81+L82+L83+L84</f>
        <v>0</v>
      </c>
    </row>
    <row r="87" spans="1:12" ht="16.5" thickBot="1">
      <c r="A87" s="1290"/>
      <c r="B87" s="1370"/>
      <c r="C87" s="1118" t="s">
        <v>231</v>
      </c>
      <c r="D87" s="1948">
        <f aca="true" t="shared" si="4" ref="D87:I87">D26+D41+D63+D86</f>
        <v>1562792</v>
      </c>
      <c r="E87" s="1371">
        <f t="shared" si="4"/>
        <v>2670593</v>
      </c>
      <c r="F87" s="1371">
        <f t="shared" si="4"/>
        <v>2670593</v>
      </c>
      <c r="G87" s="1371">
        <f t="shared" si="4"/>
        <v>77946</v>
      </c>
      <c r="H87" s="1371">
        <f t="shared" si="4"/>
        <v>2748539</v>
      </c>
      <c r="I87" s="1372">
        <f t="shared" si="4"/>
        <v>0</v>
      </c>
      <c r="J87" s="1457">
        <f>I87/H87</f>
        <v>0</v>
      </c>
      <c r="K87" s="1533">
        <f>K26+K41+K63+K86</f>
        <v>0</v>
      </c>
      <c r="L87" s="1371">
        <f>L26+L41+L63+L86</f>
        <v>0</v>
      </c>
    </row>
    <row r="88" spans="1:12" ht="8.25" customHeight="1" hidden="1" thickBot="1">
      <c r="A88" s="1530"/>
      <c r="B88" s="1531"/>
      <c r="C88" s="1532"/>
      <c r="D88" s="1532"/>
      <c r="E88" s="1533"/>
      <c r="F88" s="1529"/>
      <c r="G88" s="1534"/>
      <c r="H88" s="1529"/>
      <c r="I88" s="1372"/>
      <c r="J88" s="1457"/>
      <c r="K88" s="2060"/>
      <c r="L88" s="2021"/>
    </row>
    <row r="89" spans="1:12" s="1276" customFormat="1" ht="16.5" thickBot="1">
      <c r="A89" s="1535"/>
      <c r="B89" s="1536"/>
      <c r="C89" s="1537"/>
      <c r="D89" s="1537"/>
      <c r="E89" s="1538"/>
      <c r="F89" s="1539"/>
      <c r="G89" s="1540"/>
      <c r="H89" s="1539"/>
      <c r="I89" s="1331"/>
      <c r="J89" s="2084"/>
      <c r="K89" s="2097"/>
      <c r="L89" s="2022"/>
    </row>
    <row r="90" spans="1:12" s="1324" customFormat="1" ht="16.5" thickBot="1">
      <c r="A90" s="1373"/>
      <c r="B90" s="1374"/>
      <c r="C90" s="1374" t="s">
        <v>130</v>
      </c>
      <c r="D90" s="1374"/>
      <c r="E90" s="1375"/>
      <c r="F90" s="1541"/>
      <c r="G90" s="1542"/>
      <c r="H90" s="1471"/>
      <c r="I90" s="1543"/>
      <c r="J90" s="2084"/>
      <c r="K90" s="2098"/>
      <c r="L90" s="2023"/>
    </row>
    <row r="91" spans="1:12" s="1294" customFormat="1" ht="16.5" thickBot="1">
      <c r="A91" s="1409">
        <v>5</v>
      </c>
      <c r="B91" s="1379"/>
      <c r="C91" s="1380" t="s">
        <v>232</v>
      </c>
      <c r="D91" s="1949">
        <f>SUM(D92:D96)</f>
        <v>1306655</v>
      </c>
      <c r="E91" s="1381">
        <f>SUM(E92:E100)</f>
        <v>2053821</v>
      </c>
      <c r="F91" s="1391">
        <f>SUM(F92:F102)</f>
        <v>2053821</v>
      </c>
      <c r="G91" s="1391">
        <f>SUM(G92:G103)</f>
        <v>77905</v>
      </c>
      <c r="H91" s="1391">
        <f aca="true" t="shared" si="5" ref="H91:H104">SUM(F91:G91)</f>
        <v>2131726</v>
      </c>
      <c r="I91" s="1231">
        <f>SUM(I92:I98)</f>
        <v>0</v>
      </c>
      <c r="J91" s="1457">
        <f aca="true" t="shared" si="6" ref="J91:J98">I91/H91</f>
        <v>0</v>
      </c>
      <c r="K91" s="1392">
        <f>SUM(K92:K98)</f>
        <v>0</v>
      </c>
      <c r="L91" s="1381">
        <f>SUM(L92:L98)</f>
        <v>0</v>
      </c>
    </row>
    <row r="92" spans="1:12" ht="15.75">
      <c r="A92" s="1384"/>
      <c r="B92" s="1385">
        <v>1</v>
      </c>
      <c r="C92" s="1301" t="s">
        <v>216</v>
      </c>
      <c r="D92" s="1950">
        <v>1255655</v>
      </c>
      <c r="E92" s="1296">
        <v>1737828</v>
      </c>
      <c r="F92" s="1393">
        <v>1737828</v>
      </c>
      <c r="G92" s="1296">
        <v>46971</v>
      </c>
      <c r="H92" s="1393">
        <f t="shared" si="5"/>
        <v>1784799</v>
      </c>
      <c r="I92" s="1297"/>
      <c r="J92" s="2081">
        <f t="shared" si="6"/>
        <v>0</v>
      </c>
      <c r="K92" s="2093"/>
      <c r="L92" s="1200"/>
    </row>
    <row r="93" spans="1:14" ht="15.75">
      <c r="A93" s="1384"/>
      <c r="B93" s="1385">
        <v>2</v>
      </c>
      <c r="C93" s="1301" t="s">
        <v>140</v>
      </c>
      <c r="D93" s="1950">
        <v>35000</v>
      </c>
      <c r="E93" s="1296">
        <v>100000</v>
      </c>
      <c r="F93" s="1389">
        <v>100000</v>
      </c>
      <c r="G93" s="1394">
        <v>-10396</v>
      </c>
      <c r="H93" s="1389">
        <f t="shared" si="5"/>
        <v>89604</v>
      </c>
      <c r="I93" s="1221"/>
      <c r="J93" s="2079">
        <f t="shared" si="6"/>
        <v>0</v>
      </c>
      <c r="K93" s="2092"/>
      <c r="L93" s="2017"/>
      <c r="N93" s="1424"/>
    </row>
    <row r="94" spans="1:12" ht="15.75">
      <c r="A94" s="1384"/>
      <c r="B94" s="1385">
        <v>3</v>
      </c>
      <c r="C94" s="1301" t="s">
        <v>322</v>
      </c>
      <c r="D94" s="1950"/>
      <c r="E94" s="1296">
        <v>3100</v>
      </c>
      <c r="F94" s="1389">
        <v>3100</v>
      </c>
      <c r="G94" s="1394"/>
      <c r="H94" s="1389">
        <f t="shared" si="5"/>
        <v>3100</v>
      </c>
      <c r="I94" s="1221"/>
      <c r="J94" s="2080"/>
      <c r="K94" s="2092"/>
      <c r="L94" s="2017"/>
    </row>
    <row r="95" spans="1:12" ht="15.75" hidden="1">
      <c r="A95" s="1384"/>
      <c r="B95" s="1385">
        <v>4</v>
      </c>
      <c r="C95" s="1301"/>
      <c r="D95" s="1950">
        <v>16000</v>
      </c>
      <c r="E95" s="1296"/>
      <c r="F95" s="1389"/>
      <c r="G95" s="1394"/>
      <c r="H95" s="1389">
        <f t="shared" si="5"/>
        <v>0</v>
      </c>
      <c r="I95" s="1221"/>
      <c r="J95" s="2080" t="e">
        <f t="shared" si="6"/>
        <v>#DIV/0!</v>
      </c>
      <c r="K95" s="2092"/>
      <c r="L95" s="2017"/>
    </row>
    <row r="96" spans="1:14" ht="15.75">
      <c r="A96" s="1384"/>
      <c r="B96" s="1385">
        <v>4</v>
      </c>
      <c r="C96" s="1301" t="s">
        <v>413</v>
      </c>
      <c r="D96" s="1950"/>
      <c r="E96" s="1296">
        <v>30000</v>
      </c>
      <c r="F96" s="1389">
        <v>30000</v>
      </c>
      <c r="G96" s="1394">
        <v>19430</v>
      </c>
      <c r="H96" s="1389">
        <f t="shared" si="5"/>
        <v>49430</v>
      </c>
      <c r="I96" s="1221"/>
      <c r="J96" s="2080"/>
      <c r="K96" s="2092"/>
      <c r="L96" s="2017"/>
      <c r="N96" s="1424"/>
    </row>
    <row r="97" spans="1:14" ht="15.75" hidden="1">
      <c r="A97" s="1384"/>
      <c r="B97" s="1385">
        <v>6</v>
      </c>
      <c r="C97" s="1301"/>
      <c r="D97" s="1950"/>
      <c r="E97" s="1296"/>
      <c r="F97" s="1389"/>
      <c r="G97" s="1394"/>
      <c r="H97" s="1389">
        <f t="shared" si="5"/>
        <v>0</v>
      </c>
      <c r="I97" s="1222"/>
      <c r="J97" s="2080"/>
      <c r="K97" s="2092"/>
      <c r="L97" s="2017"/>
      <c r="N97" s="1424"/>
    </row>
    <row r="98" spans="1:12" ht="15.75">
      <c r="A98" s="1384"/>
      <c r="B98" s="1385">
        <v>5</v>
      </c>
      <c r="C98" s="1301" t="s">
        <v>743</v>
      </c>
      <c r="D98" s="1950">
        <v>50000</v>
      </c>
      <c r="E98" s="1296">
        <v>56496</v>
      </c>
      <c r="F98" s="1389">
        <v>56496</v>
      </c>
      <c r="G98" s="1394">
        <v>12000</v>
      </c>
      <c r="H98" s="1389">
        <f t="shared" si="5"/>
        <v>68496</v>
      </c>
      <c r="I98" s="1222"/>
      <c r="J98" s="2079">
        <f t="shared" si="6"/>
        <v>0</v>
      </c>
      <c r="K98" s="2092"/>
      <c r="L98" s="2017"/>
    </row>
    <row r="99" spans="1:15" ht="15.75">
      <c r="A99" s="1384"/>
      <c r="B99" s="1385">
        <v>6</v>
      </c>
      <c r="C99" s="1301" t="s">
        <v>949</v>
      </c>
      <c r="D99" s="1950"/>
      <c r="E99" s="1296">
        <v>111397</v>
      </c>
      <c r="F99" s="1389">
        <v>111397</v>
      </c>
      <c r="G99" s="1394"/>
      <c r="H99" s="1389">
        <f t="shared" si="5"/>
        <v>111397</v>
      </c>
      <c r="I99" s="1222"/>
      <c r="J99" s="2079"/>
      <c r="K99" s="2092"/>
      <c r="L99" s="2017"/>
      <c r="M99" s="1424"/>
      <c r="N99" s="1424"/>
      <c r="O99" s="1424"/>
    </row>
    <row r="100" spans="1:15" ht="15.75">
      <c r="A100" s="1384"/>
      <c r="B100" s="1385">
        <v>7</v>
      </c>
      <c r="C100" s="1301" t="s">
        <v>894</v>
      </c>
      <c r="D100" s="1950"/>
      <c r="E100" s="1296">
        <v>15000</v>
      </c>
      <c r="F100" s="1389">
        <v>15000</v>
      </c>
      <c r="G100" s="1394"/>
      <c r="H100" s="1389">
        <f t="shared" si="5"/>
        <v>15000</v>
      </c>
      <c r="I100" s="1222"/>
      <c r="J100" s="2079"/>
      <c r="K100" s="2092"/>
      <c r="L100" s="2019"/>
      <c r="M100" s="1424"/>
      <c r="N100" s="1424"/>
      <c r="O100" s="1424"/>
    </row>
    <row r="101" spans="1:15" ht="15.75">
      <c r="A101" s="1384"/>
      <c r="B101" s="1385">
        <v>8</v>
      </c>
      <c r="C101" s="1301" t="s">
        <v>1054</v>
      </c>
      <c r="D101" s="1950"/>
      <c r="E101" s="1296"/>
      <c r="F101" s="1389"/>
      <c r="G101" s="1394">
        <v>9900</v>
      </c>
      <c r="H101" s="1389">
        <f t="shared" si="5"/>
        <v>9900</v>
      </c>
      <c r="I101" s="1222"/>
      <c r="J101" s="2079"/>
      <c r="K101" s="2092"/>
      <c r="L101" s="2019"/>
      <c r="O101" s="1424"/>
    </row>
    <row r="102" spans="1:15" ht="15.75">
      <c r="A102" s="1384"/>
      <c r="B102" s="1385">
        <v>9</v>
      </c>
      <c r="C102" s="1301" t="s">
        <v>586</v>
      </c>
      <c r="D102" s="1950"/>
      <c r="E102" s="1296"/>
      <c r="F102" s="1389"/>
      <c r="G102" s="1394"/>
      <c r="H102" s="1389">
        <f t="shared" si="5"/>
        <v>0</v>
      </c>
      <c r="I102" s="1222"/>
      <c r="J102" s="2079"/>
      <c r="K102" s="2092"/>
      <c r="L102" s="2019"/>
      <c r="O102" s="1424"/>
    </row>
    <row r="103" spans="1:12" ht="16.5" thickBot="1">
      <c r="A103" s="1396"/>
      <c r="B103" s="1436">
        <v>10</v>
      </c>
      <c r="C103" s="1645" t="s">
        <v>525</v>
      </c>
      <c r="D103" s="1938"/>
      <c r="E103" s="1398"/>
      <c r="F103" s="1402"/>
      <c r="G103" s="1399"/>
      <c r="H103" s="1393">
        <f t="shared" si="5"/>
        <v>0</v>
      </c>
      <c r="I103" s="1400"/>
      <c r="J103" s="2088"/>
      <c r="K103" s="2060"/>
      <c r="L103" s="2019"/>
    </row>
    <row r="104" spans="1:12" ht="16.5" thickBot="1">
      <c r="A104" s="1290"/>
      <c r="B104" s="1370"/>
      <c r="C104" s="1118" t="s">
        <v>143</v>
      </c>
      <c r="D104" s="1948">
        <f>SUM(D92:D103)</f>
        <v>1356655</v>
      </c>
      <c r="E104" s="1544">
        <f>E91</f>
        <v>2053821</v>
      </c>
      <c r="F104" s="1450">
        <f>F91</f>
        <v>2053821</v>
      </c>
      <c r="G104" s="1450">
        <f>G91</f>
        <v>77905</v>
      </c>
      <c r="H104" s="1450">
        <f t="shared" si="5"/>
        <v>2131726</v>
      </c>
      <c r="I104" s="1372">
        <f>I91</f>
        <v>0</v>
      </c>
      <c r="J104" s="1457">
        <f>I104/H104</f>
        <v>0</v>
      </c>
      <c r="K104" s="2101">
        <f>K91</f>
        <v>0</v>
      </c>
      <c r="L104" s="1544">
        <f>L91</f>
        <v>0</v>
      </c>
    </row>
    <row r="107" spans="5:8" ht="12.75">
      <c r="E107" s="1424"/>
      <c r="H107" s="1424"/>
    </row>
    <row r="108" spans="8:11" ht="12.75">
      <c r="H108" s="1424"/>
      <c r="K108" s="1424"/>
    </row>
    <row r="109" spans="5:8" ht="12.75">
      <c r="E109" s="1424"/>
      <c r="G109" s="1424"/>
      <c r="H109" s="1424"/>
    </row>
    <row r="110" ht="12.75">
      <c r="G110" s="1424"/>
    </row>
  </sheetData>
  <sheetProtection/>
  <printOptions horizontalCentered="1" verticalCentered="1"/>
  <pageMargins left="0.3937007874015748" right="0.3937007874015748" top="0.6299212598425197" bottom="0.6299212598425197" header="0.1968503937007874" footer="0.31496062992125984"/>
  <pageSetup firstPageNumber="16" useFirstPageNumber="1" fitToHeight="1" fitToWidth="1" horizontalDpi="300" verticalDpi="300" orientation="portrait" paperSize="9" scale="66" r:id="rId1"/>
  <headerFooter alignWithMargins="0">
    <oddHeader>&amp;R&amp;P</oddHeader>
  </headerFooter>
  <rowBreaks count="1" manualBreakCount="1">
    <brk id="203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233"/>
  <sheetViews>
    <sheetView zoomScalePageLayoutView="0" workbookViewId="0" topLeftCell="A1">
      <selection activeCell="A1" sqref="A1:IV16384"/>
    </sheetView>
  </sheetViews>
  <sheetFormatPr defaultColWidth="8.00390625" defaultRowHeight="12.75"/>
  <cols>
    <col min="1" max="1" width="9.28125" style="1285" customWidth="1"/>
    <col min="2" max="2" width="9.00390625" style="1196" customWidth="1"/>
    <col min="3" max="3" width="55.8515625" style="1196" customWidth="1"/>
    <col min="4" max="4" width="10.28125" style="1196" customWidth="1"/>
    <col min="5" max="7" width="11.57421875" style="1196" customWidth="1"/>
    <col min="8" max="8" width="10.140625" style="1196" hidden="1" customWidth="1"/>
    <col min="9" max="9" width="8.00390625" style="1196" hidden="1" customWidth="1"/>
    <col min="10" max="10" width="8.00390625" style="1196" customWidth="1"/>
    <col min="11" max="11" width="9.28125" style="1196" customWidth="1"/>
    <col min="12" max="12" width="9.57421875" style="1196" bestFit="1" customWidth="1"/>
    <col min="13" max="13" width="8.00390625" style="1196" customWidth="1"/>
    <col min="14" max="14" width="9.00390625" style="1196" bestFit="1" customWidth="1"/>
    <col min="15" max="16384" width="8.00390625" style="1196" customWidth="1"/>
  </cols>
  <sheetData>
    <row r="1" spans="1:7" s="1176" customFormat="1" ht="21" customHeight="1" thickBot="1">
      <c r="A1" s="987" t="s">
        <v>233</v>
      </c>
      <c r="B1" s="1514"/>
      <c r="D1" s="1177"/>
      <c r="F1" s="1311" t="s">
        <v>620</v>
      </c>
      <c r="G1" s="1311"/>
    </row>
    <row r="2" spans="1:4" s="1182" customFormat="1" ht="15.75">
      <c r="A2" s="1178" t="s">
        <v>109</v>
      </c>
      <c r="B2" s="1179"/>
      <c r="C2" s="1180" t="s">
        <v>245</v>
      </c>
      <c r="D2" s="1181" t="s">
        <v>110</v>
      </c>
    </row>
    <row r="3" spans="1:4" s="1182" customFormat="1" ht="16.5" thickBot="1">
      <c r="A3" s="1183" t="s">
        <v>111</v>
      </c>
      <c r="B3" s="1184"/>
      <c r="C3" s="1185" t="s">
        <v>234</v>
      </c>
      <c r="D3" s="1545" t="s">
        <v>235</v>
      </c>
    </row>
    <row r="4" s="1187" customFormat="1" ht="21" customHeight="1" thickBot="1">
      <c r="D4" s="1188" t="s">
        <v>113</v>
      </c>
    </row>
    <row r="5" spans="1:11" ht="51.75" thickBot="1">
      <c r="A5" s="1189" t="s">
        <v>114</v>
      </c>
      <c r="B5" s="1190" t="s">
        <v>115</v>
      </c>
      <c r="C5" s="1191" t="s">
        <v>116</v>
      </c>
      <c r="D5" s="1192" t="s">
        <v>933</v>
      </c>
      <c r="E5" s="1546" t="s">
        <v>1049</v>
      </c>
      <c r="F5" s="1206" t="s">
        <v>564</v>
      </c>
      <c r="G5" s="1206" t="s">
        <v>646</v>
      </c>
      <c r="H5" s="1206" t="s">
        <v>427</v>
      </c>
      <c r="I5" s="1475" t="s">
        <v>149</v>
      </c>
      <c r="J5" s="1195" t="s">
        <v>47</v>
      </c>
      <c r="K5" s="1195" t="s">
        <v>48</v>
      </c>
    </row>
    <row r="6" spans="1:11" ht="16.5" thickBot="1">
      <c r="A6" s="1197" t="s">
        <v>117</v>
      </c>
      <c r="B6" s="1198"/>
      <c r="C6" s="1199"/>
      <c r="D6" s="1200"/>
      <c r="E6" s="1547"/>
      <c r="F6" s="1476"/>
      <c r="G6" s="1476"/>
      <c r="H6" s="1476"/>
      <c r="I6" s="1476"/>
      <c r="J6" s="1201"/>
      <c r="K6" s="1201"/>
    </row>
    <row r="7" spans="1:11" s="1208" customFormat="1" ht="16.5" thickBot="1">
      <c r="A7" s="1203">
        <v>1</v>
      </c>
      <c r="B7" s="1204">
        <v>2</v>
      </c>
      <c r="C7" s="1204">
        <v>3</v>
      </c>
      <c r="D7" s="1205">
        <v>4</v>
      </c>
      <c r="E7" s="1546"/>
      <c r="F7" s="1206"/>
      <c r="G7" s="1206"/>
      <c r="H7" s="1206"/>
      <c r="I7" s="1206"/>
      <c r="J7" s="1206"/>
      <c r="K7" s="1206"/>
    </row>
    <row r="8" spans="1:11" s="1208" customFormat="1" ht="15.75">
      <c r="A8" s="1209"/>
      <c r="B8" s="1210"/>
      <c r="C8" s="1210" t="s">
        <v>118</v>
      </c>
      <c r="D8" s="1211"/>
      <c r="E8" s="1548"/>
      <c r="F8" s="1212"/>
      <c r="G8" s="1212"/>
      <c r="H8" s="1212"/>
      <c r="I8" s="1212"/>
      <c r="J8" s="1212"/>
      <c r="K8" s="1212"/>
    </row>
    <row r="9" spans="1:11" s="1219" customFormat="1" ht="15">
      <c r="A9" s="1233">
        <v>1</v>
      </c>
      <c r="B9" s="1234"/>
      <c r="C9" s="1235" t="s">
        <v>668</v>
      </c>
      <c r="D9" s="1549"/>
      <c r="E9" s="1550"/>
      <c r="F9" s="1217"/>
      <c r="G9" s="1217"/>
      <c r="H9" s="1217"/>
      <c r="I9" s="1217"/>
      <c r="J9" s="1217"/>
      <c r="K9" s="1217"/>
    </row>
    <row r="10" spans="1:11" s="1219" customFormat="1" ht="15">
      <c r="A10" s="1214"/>
      <c r="B10" s="1215">
        <v>1</v>
      </c>
      <c r="C10" s="1040" t="s">
        <v>670</v>
      </c>
      <c r="D10" s="1047">
        <f>SUM(D11:D17)</f>
        <v>0</v>
      </c>
      <c r="E10" s="1047">
        <f>SUM(E11:E17)</f>
        <v>0</v>
      </c>
      <c r="F10" s="1047">
        <f>SUM(F11:F17)</f>
        <v>0</v>
      </c>
      <c r="G10" s="1551">
        <f aca="true" t="shared" si="0" ref="G10:G52">SUM(E10:F10)</f>
        <v>0</v>
      </c>
      <c r="H10" s="1551">
        <f>SUM(H11:H17)</f>
        <v>0</v>
      </c>
      <c r="I10" s="1553" t="e">
        <f>H10/G10</f>
        <v>#DIV/0!</v>
      </c>
      <c r="J10" s="1217"/>
      <c r="K10" s="1217"/>
    </row>
    <row r="11" spans="1:11" s="1219" customFormat="1" ht="15" hidden="1">
      <c r="A11" s="1214"/>
      <c r="B11" s="1215"/>
      <c r="C11" s="2175"/>
      <c r="D11" s="1047"/>
      <c r="E11" s="1554"/>
      <c r="F11" s="1551"/>
      <c r="G11" s="1551">
        <f t="shared" si="0"/>
        <v>0</v>
      </c>
      <c r="H11" s="1551"/>
      <c r="I11" s="1553" t="e">
        <f>H11/G11</f>
        <v>#DIV/0!</v>
      </c>
      <c r="J11" s="1217"/>
      <c r="K11" s="1217"/>
    </row>
    <row r="12" spans="1:11" s="1219" customFormat="1" ht="15" hidden="1">
      <c r="A12" s="1214"/>
      <c r="B12" s="1215"/>
      <c r="C12" s="1338" t="s">
        <v>570</v>
      </c>
      <c r="D12" s="1047"/>
      <c r="E12" s="1554"/>
      <c r="F12" s="1551"/>
      <c r="G12" s="1551">
        <f t="shared" si="0"/>
        <v>0</v>
      </c>
      <c r="H12" s="1551"/>
      <c r="I12" s="1553"/>
      <c r="J12" s="1217"/>
      <c r="K12" s="1217"/>
    </row>
    <row r="13" spans="1:11" s="1219" customFormat="1" ht="15" hidden="1">
      <c r="A13" s="1214"/>
      <c r="B13" s="1215"/>
      <c r="C13" s="2175"/>
      <c r="D13" s="1047"/>
      <c r="E13" s="1554"/>
      <c r="F13" s="1551"/>
      <c r="G13" s="1551">
        <f t="shared" si="0"/>
        <v>0</v>
      </c>
      <c r="H13" s="1551"/>
      <c r="I13" s="1553"/>
      <c r="J13" s="1217"/>
      <c r="K13" s="1217"/>
    </row>
    <row r="14" spans="1:11" s="1219" customFormat="1" ht="15" hidden="1">
      <c r="A14" s="1214"/>
      <c r="B14" s="1215"/>
      <c r="C14" s="2175"/>
      <c r="D14" s="1047"/>
      <c r="E14" s="1554"/>
      <c r="F14" s="1551"/>
      <c r="G14" s="1551">
        <f t="shared" si="0"/>
        <v>0</v>
      </c>
      <c r="H14" s="1551"/>
      <c r="I14" s="1553"/>
      <c r="J14" s="1217"/>
      <c r="K14" s="1217"/>
    </row>
    <row r="15" spans="1:11" s="1219" customFormat="1" ht="15" hidden="1">
      <c r="A15" s="1214"/>
      <c r="B15" s="1215"/>
      <c r="C15" s="2175"/>
      <c r="D15" s="1047"/>
      <c r="E15" s="1554"/>
      <c r="F15" s="1551"/>
      <c r="G15" s="1551">
        <f t="shared" si="0"/>
        <v>0</v>
      </c>
      <c r="H15" s="1551"/>
      <c r="I15" s="1553"/>
      <c r="J15" s="1217"/>
      <c r="K15" s="1217"/>
    </row>
    <row r="16" spans="1:11" s="1219" customFormat="1" ht="15" hidden="1">
      <c r="A16" s="1214"/>
      <c r="B16" s="1215"/>
      <c r="C16" s="1555"/>
      <c r="D16" s="1047"/>
      <c r="E16" s="1554"/>
      <c r="F16" s="1551"/>
      <c r="G16" s="1551">
        <f t="shared" si="0"/>
        <v>0</v>
      </c>
      <c r="H16" s="1551"/>
      <c r="I16" s="1553"/>
      <c r="J16" s="1217"/>
      <c r="K16" s="1217"/>
    </row>
    <row r="17" spans="1:11" s="1219" customFormat="1" ht="15" hidden="1">
      <c r="A17" s="1214"/>
      <c r="B17" s="1215"/>
      <c r="C17" s="1364"/>
      <c r="D17" s="1047"/>
      <c r="E17" s="1554"/>
      <c r="F17" s="1551"/>
      <c r="G17" s="1551">
        <f t="shared" si="0"/>
        <v>0</v>
      </c>
      <c r="H17" s="1551"/>
      <c r="I17" s="1553" t="e">
        <f>H17/G17</f>
        <v>#DIV/0!</v>
      </c>
      <c r="J17" s="1217"/>
      <c r="K17" s="1217"/>
    </row>
    <row r="18" spans="1:11" s="1219" customFormat="1" ht="15">
      <c r="A18" s="1214"/>
      <c r="B18" s="1215">
        <v>2</v>
      </c>
      <c r="C18" s="1040" t="s">
        <v>685</v>
      </c>
      <c r="D18" s="1047">
        <f>SUM(D19:D38)</f>
        <v>182305</v>
      </c>
      <c r="E18" s="1551">
        <f>SUM(E19:E38)</f>
        <v>182305</v>
      </c>
      <c r="F18" s="1551">
        <f>SUM(F19:F38)</f>
        <v>0</v>
      </c>
      <c r="G18" s="1551">
        <f t="shared" si="0"/>
        <v>182305</v>
      </c>
      <c r="H18" s="1551">
        <f>SUM(H19:H38)</f>
        <v>0</v>
      </c>
      <c r="I18" s="1553">
        <f>H18/G18</f>
        <v>0</v>
      </c>
      <c r="J18" s="1217"/>
      <c r="K18" s="1217"/>
    </row>
    <row r="19" spans="1:11" s="1219" customFormat="1" ht="15">
      <c r="A19" s="1214"/>
      <c r="B19" s="1215"/>
      <c r="C19" s="2222" t="s">
        <v>237</v>
      </c>
      <c r="D19" s="1047">
        <v>1000</v>
      </c>
      <c r="E19" s="1554">
        <v>1000</v>
      </c>
      <c r="F19" s="1551"/>
      <c r="G19" s="1551">
        <f t="shared" si="0"/>
        <v>1000</v>
      </c>
      <c r="H19" s="1551"/>
      <c r="I19" s="1553">
        <f>H19/G19</f>
        <v>0</v>
      </c>
      <c r="J19" s="1217"/>
      <c r="K19" s="1217"/>
    </row>
    <row r="20" spans="1:11" s="1219" customFormat="1" ht="15">
      <c r="A20" s="1214"/>
      <c r="B20" s="1215"/>
      <c r="C20" s="2189" t="s">
        <v>976</v>
      </c>
      <c r="D20" s="1047">
        <v>1000</v>
      </c>
      <c r="E20" s="1554">
        <v>1000</v>
      </c>
      <c r="F20" s="1551"/>
      <c r="G20" s="1551">
        <f t="shared" si="0"/>
        <v>1000</v>
      </c>
      <c r="H20" s="1551"/>
      <c r="I20" s="1553"/>
      <c r="J20" s="1217"/>
      <c r="K20" s="1217"/>
    </row>
    <row r="21" spans="1:11" s="1219" customFormat="1" ht="25.5">
      <c r="A21" s="1214"/>
      <c r="B21" s="1215"/>
      <c r="C21" s="2189" t="s">
        <v>978</v>
      </c>
      <c r="D21" s="1047">
        <v>98159</v>
      </c>
      <c r="E21" s="1554">
        <v>98159</v>
      </c>
      <c r="F21" s="1551"/>
      <c r="G21" s="1551">
        <f t="shared" si="0"/>
        <v>98159</v>
      </c>
      <c r="H21" s="1551"/>
      <c r="I21" s="1553"/>
      <c r="J21" s="1217"/>
      <c r="K21" s="1217"/>
    </row>
    <row r="22" spans="1:11" s="1219" customFormat="1" ht="25.5">
      <c r="A22" s="1214"/>
      <c r="B22" s="1215"/>
      <c r="C22" s="2189" t="s">
        <v>980</v>
      </c>
      <c r="D22" s="1047">
        <v>18396</v>
      </c>
      <c r="E22" s="1554">
        <v>18396</v>
      </c>
      <c r="F22" s="1551"/>
      <c r="G22" s="1551">
        <f t="shared" si="0"/>
        <v>18396</v>
      </c>
      <c r="H22" s="1551"/>
      <c r="I22" s="1553"/>
      <c r="J22" s="1217"/>
      <c r="K22" s="1217"/>
    </row>
    <row r="23" spans="1:11" s="1219" customFormat="1" ht="15">
      <c r="A23" s="1214"/>
      <c r="B23" s="1215"/>
      <c r="C23" s="2260" t="s">
        <v>981</v>
      </c>
      <c r="D23" s="1047">
        <v>3350</v>
      </c>
      <c r="E23" s="1554">
        <v>3350</v>
      </c>
      <c r="F23" s="1551"/>
      <c r="G23" s="1551">
        <f t="shared" si="0"/>
        <v>3350</v>
      </c>
      <c r="H23" s="1551"/>
      <c r="I23" s="1553"/>
      <c r="J23" s="1217"/>
      <c r="K23" s="1217"/>
    </row>
    <row r="24" spans="1:11" s="1219" customFormat="1" ht="15">
      <c r="A24" s="1214"/>
      <c r="B24" s="1215"/>
      <c r="C24" s="2195" t="s">
        <v>850</v>
      </c>
      <c r="D24" s="1047">
        <v>25400</v>
      </c>
      <c r="E24" s="1554">
        <v>25400</v>
      </c>
      <c r="F24" s="1551"/>
      <c r="G24" s="1551">
        <f t="shared" si="0"/>
        <v>25400</v>
      </c>
      <c r="H24" s="1551"/>
      <c r="I24" s="1553"/>
      <c r="J24" s="1217"/>
      <c r="K24" s="1217"/>
    </row>
    <row r="25" spans="1:11" s="1219" customFormat="1" ht="15" hidden="1">
      <c r="A25" s="1214"/>
      <c r="B25" s="1215"/>
      <c r="C25" s="2222"/>
      <c r="D25" s="1047"/>
      <c r="E25" s="1554"/>
      <c r="F25" s="1551"/>
      <c r="G25" s="1551">
        <f t="shared" si="0"/>
        <v>0</v>
      </c>
      <c r="H25" s="1551"/>
      <c r="I25" s="1553"/>
      <c r="J25" s="1217"/>
      <c r="K25" s="1217"/>
    </row>
    <row r="26" spans="1:11" s="1219" customFormat="1" ht="15">
      <c r="A26" s="1214"/>
      <c r="B26" s="1215"/>
      <c r="C26" s="1589" t="s">
        <v>236</v>
      </c>
      <c r="D26" s="1047">
        <v>35000</v>
      </c>
      <c r="E26" s="1554">
        <v>35000</v>
      </c>
      <c r="F26" s="1551"/>
      <c r="G26" s="1551">
        <f t="shared" si="0"/>
        <v>35000</v>
      </c>
      <c r="H26" s="1551"/>
      <c r="I26" s="1553"/>
      <c r="J26" s="1217"/>
      <c r="K26" s="1217"/>
    </row>
    <row r="27" spans="1:11" s="1219" customFormat="1" ht="15" hidden="1">
      <c r="A27" s="1214"/>
      <c r="B27" s="1215"/>
      <c r="C27" s="1589"/>
      <c r="D27" s="1047"/>
      <c r="E27" s="1554"/>
      <c r="F27" s="1551"/>
      <c r="G27" s="1551">
        <f t="shared" si="0"/>
        <v>0</v>
      </c>
      <c r="H27" s="1551"/>
      <c r="I27" s="1553"/>
      <c r="J27" s="1217"/>
      <c r="K27" s="1217"/>
    </row>
    <row r="28" spans="1:11" s="1219" customFormat="1" ht="15" hidden="1">
      <c r="A28" s="1214"/>
      <c r="B28" s="1215"/>
      <c r="C28" s="1589"/>
      <c r="D28" s="1047"/>
      <c r="E28" s="1554"/>
      <c r="F28" s="1551"/>
      <c r="G28" s="1551">
        <f t="shared" si="0"/>
        <v>0</v>
      </c>
      <c r="H28" s="1551"/>
      <c r="I28" s="1553"/>
      <c r="J28" s="1217"/>
      <c r="K28" s="1217"/>
    </row>
    <row r="29" spans="1:11" s="1219" customFormat="1" ht="15" hidden="1">
      <c r="A29" s="1214"/>
      <c r="B29" s="1215"/>
      <c r="C29" s="2222" t="s">
        <v>40</v>
      </c>
      <c r="D29" s="1047"/>
      <c r="E29" s="1554"/>
      <c r="F29" s="1551"/>
      <c r="G29" s="1551">
        <f t="shared" si="0"/>
        <v>0</v>
      </c>
      <c r="H29" s="1551"/>
      <c r="I29" s="1553"/>
      <c r="J29" s="1217"/>
      <c r="K29" s="1217"/>
    </row>
    <row r="30" spans="1:11" s="1219" customFormat="1" ht="15" hidden="1">
      <c r="A30" s="1214"/>
      <c r="B30" s="1215"/>
      <c r="C30" s="2222" t="s">
        <v>493</v>
      </c>
      <c r="D30" s="1047"/>
      <c r="E30" s="1554"/>
      <c r="F30" s="1551"/>
      <c r="G30" s="1551">
        <f t="shared" si="0"/>
        <v>0</v>
      </c>
      <c r="H30" s="1551"/>
      <c r="I30" s="1553" t="e">
        <f aca="true" t="shared" si="1" ref="I30:I40">H30/G30</f>
        <v>#DIV/0!</v>
      </c>
      <c r="J30" s="1217"/>
      <c r="K30" s="1217"/>
    </row>
    <row r="31" spans="1:11" s="1219" customFormat="1" ht="15" hidden="1">
      <c r="A31" s="1214"/>
      <c r="B31" s="1215"/>
      <c r="C31" s="2195"/>
      <c r="D31" s="1047"/>
      <c r="E31" s="1554"/>
      <c r="F31" s="1551"/>
      <c r="G31" s="1551">
        <f t="shared" si="0"/>
        <v>0</v>
      </c>
      <c r="H31" s="1551"/>
      <c r="I31" s="1553" t="e">
        <f t="shared" si="1"/>
        <v>#DIV/0!</v>
      </c>
      <c r="J31" s="1217"/>
      <c r="K31" s="1217"/>
    </row>
    <row r="32" spans="1:11" s="1219" customFormat="1" ht="15" hidden="1">
      <c r="A32" s="1214"/>
      <c r="B32" s="1215"/>
      <c r="C32" s="2195"/>
      <c r="D32" s="1047"/>
      <c r="E32" s="1554"/>
      <c r="F32" s="1551"/>
      <c r="G32" s="1551">
        <f t="shared" si="0"/>
        <v>0</v>
      </c>
      <c r="H32" s="1551"/>
      <c r="I32" s="1553"/>
      <c r="J32" s="1217"/>
      <c r="K32" s="1217"/>
    </row>
    <row r="33" spans="1:11" s="1219" customFormat="1" ht="15" hidden="1">
      <c r="A33" s="1214"/>
      <c r="B33" s="1215"/>
      <c r="C33" s="2195"/>
      <c r="D33" s="1047"/>
      <c r="E33" s="1554"/>
      <c r="F33" s="1551"/>
      <c r="G33" s="1551">
        <f t="shared" si="0"/>
        <v>0</v>
      </c>
      <c r="H33" s="1551"/>
      <c r="I33" s="1553"/>
      <c r="J33" s="1217"/>
      <c r="K33" s="1217"/>
    </row>
    <row r="34" spans="1:11" s="1219" customFormat="1" ht="15" hidden="1">
      <c r="A34" s="1214"/>
      <c r="B34" s="1215"/>
      <c r="C34" s="2195"/>
      <c r="D34" s="1047"/>
      <c r="E34" s="1554"/>
      <c r="F34" s="1551"/>
      <c r="G34" s="1551">
        <f t="shared" si="0"/>
        <v>0</v>
      </c>
      <c r="H34" s="1551"/>
      <c r="I34" s="1553"/>
      <c r="J34" s="1217"/>
      <c r="K34" s="1217"/>
    </row>
    <row r="35" spans="1:11" s="1219" customFormat="1" ht="15" hidden="1">
      <c r="A35" s="1214"/>
      <c r="B35" s="1215"/>
      <c r="C35" s="2195"/>
      <c r="D35" s="1047"/>
      <c r="E35" s="1554"/>
      <c r="F35" s="1551"/>
      <c r="G35" s="1551">
        <f t="shared" si="0"/>
        <v>0</v>
      </c>
      <c r="H35" s="1551"/>
      <c r="I35" s="1553"/>
      <c r="J35" s="1217"/>
      <c r="K35" s="1217"/>
    </row>
    <row r="36" spans="1:11" s="1219" customFormat="1" ht="15" hidden="1">
      <c r="A36" s="1214"/>
      <c r="B36" s="1215"/>
      <c r="C36" s="1338"/>
      <c r="D36" s="1047"/>
      <c r="E36" s="1554"/>
      <c r="F36" s="1551"/>
      <c r="G36" s="1551">
        <f t="shared" si="0"/>
        <v>0</v>
      </c>
      <c r="H36" s="1551"/>
      <c r="I36" s="1553"/>
      <c r="J36" s="1217"/>
      <c r="K36" s="1217"/>
    </row>
    <row r="37" spans="1:11" s="1219" customFormat="1" ht="15" hidden="1">
      <c r="A37" s="1214"/>
      <c r="B37" s="1215"/>
      <c r="C37" s="1558"/>
      <c r="D37" s="1047"/>
      <c r="E37" s="1554"/>
      <c r="F37" s="1551"/>
      <c r="G37" s="1551">
        <f t="shared" si="0"/>
        <v>0</v>
      </c>
      <c r="H37" s="1551"/>
      <c r="I37" s="1553" t="e">
        <f t="shared" si="1"/>
        <v>#DIV/0!</v>
      </c>
      <c r="J37" s="1217"/>
      <c r="K37" s="1217"/>
    </row>
    <row r="38" spans="1:14" s="1219" customFormat="1" ht="15" hidden="1">
      <c r="A38" s="1214"/>
      <c r="B38" s="1215"/>
      <c r="C38" s="1364"/>
      <c r="D38" s="1047"/>
      <c r="E38" s="1554"/>
      <c r="F38" s="1551"/>
      <c r="G38" s="1551">
        <f t="shared" si="0"/>
        <v>0</v>
      </c>
      <c r="H38" s="1551"/>
      <c r="I38" s="1553" t="e">
        <f t="shared" si="1"/>
        <v>#DIV/0!</v>
      </c>
      <c r="J38" s="1217"/>
      <c r="K38" s="1217"/>
      <c r="N38" s="2233"/>
    </row>
    <row r="39" spans="1:11" s="1219" customFormat="1" ht="15">
      <c r="A39" s="1214"/>
      <c r="B39" s="1215">
        <v>3</v>
      </c>
      <c r="C39" s="1040" t="s">
        <v>673</v>
      </c>
      <c r="D39" s="1047">
        <f>D40</f>
        <v>0</v>
      </c>
      <c r="E39" s="1551"/>
      <c r="F39" s="1551">
        <f>F40</f>
        <v>0</v>
      </c>
      <c r="G39" s="1551">
        <f t="shared" si="0"/>
        <v>0</v>
      </c>
      <c r="H39" s="1551">
        <f>SUM(H40:H40)</f>
        <v>0</v>
      </c>
      <c r="I39" s="1553"/>
      <c r="J39" s="1217"/>
      <c r="K39" s="1217"/>
    </row>
    <row r="40" spans="1:11" s="1219" customFormat="1" ht="15" hidden="1">
      <c r="A40" s="1224"/>
      <c r="B40" s="1225"/>
      <c r="C40" s="1338"/>
      <c r="D40" s="1226"/>
      <c r="E40" s="1556"/>
      <c r="F40" s="1557"/>
      <c r="G40" s="1557">
        <f t="shared" si="0"/>
        <v>0</v>
      </c>
      <c r="H40" s="1557"/>
      <c r="I40" s="1553" t="e">
        <f t="shared" si="1"/>
        <v>#DIV/0!</v>
      </c>
      <c r="J40" s="1217"/>
      <c r="K40" s="1217"/>
    </row>
    <row r="41" spans="1:11" s="1219" customFormat="1" ht="15.75" thickBot="1">
      <c r="A41" s="1214"/>
      <c r="B41" s="1215">
        <v>4</v>
      </c>
      <c r="C41" s="1073" t="s">
        <v>684</v>
      </c>
      <c r="D41" s="1047">
        <f>D44+D47</f>
        <v>0</v>
      </c>
      <c r="E41" s="1551">
        <f>SUM(E42:E47)</f>
        <v>0</v>
      </c>
      <c r="F41" s="1551">
        <f>SUM(F42:F47)</f>
        <v>0</v>
      </c>
      <c r="G41" s="1551">
        <f t="shared" si="0"/>
        <v>0</v>
      </c>
      <c r="H41" s="1551">
        <f>H43</f>
        <v>0</v>
      </c>
      <c r="I41" s="1553"/>
      <c r="J41" s="1217"/>
      <c r="K41" s="1217"/>
    </row>
    <row r="42" spans="1:11" s="1219" customFormat="1" ht="15.75" hidden="1" thickBot="1">
      <c r="A42" s="1214"/>
      <c r="B42" s="1215"/>
      <c r="C42" s="2174"/>
      <c r="D42" s="1047"/>
      <c r="E42" s="1554"/>
      <c r="F42" s="1551"/>
      <c r="G42" s="1551">
        <f t="shared" si="0"/>
        <v>0</v>
      </c>
      <c r="H42" s="1551"/>
      <c r="I42" s="1553"/>
      <c r="J42" s="1217"/>
      <c r="K42" s="1217"/>
    </row>
    <row r="43" spans="1:11" s="1219" customFormat="1" ht="15.75" hidden="1" thickBot="1">
      <c r="A43" s="1214"/>
      <c r="B43" s="1215"/>
      <c r="C43" s="1558"/>
      <c r="D43" s="1047"/>
      <c r="E43" s="1559"/>
      <c r="F43" s="1551"/>
      <c r="G43" s="1551">
        <f t="shared" si="0"/>
        <v>0</v>
      </c>
      <c r="H43" s="1551"/>
      <c r="I43" s="1553"/>
      <c r="J43" s="1217"/>
      <c r="K43" s="1217"/>
    </row>
    <row r="44" spans="1:11" s="1219" customFormat="1" ht="15.75" hidden="1" thickBot="1">
      <c r="A44" s="1214"/>
      <c r="B44" s="1215"/>
      <c r="C44" s="1364" t="s">
        <v>238</v>
      </c>
      <c r="D44" s="1047"/>
      <c r="E44" s="1554"/>
      <c r="F44" s="1551"/>
      <c r="G44" s="1551">
        <f t="shared" si="0"/>
        <v>0</v>
      </c>
      <c r="H44" s="1551"/>
      <c r="I44" s="1553"/>
      <c r="J44" s="1217"/>
      <c r="K44" s="1217"/>
    </row>
    <row r="45" spans="1:11" s="1219" customFormat="1" ht="15.75" hidden="1" thickBot="1">
      <c r="A45" s="1214"/>
      <c r="B45" s="1215"/>
      <c r="C45" s="1555"/>
      <c r="D45" s="1047"/>
      <c r="E45" s="1554"/>
      <c r="F45" s="1551"/>
      <c r="G45" s="1551">
        <f t="shared" si="0"/>
        <v>0</v>
      </c>
      <c r="H45" s="1551"/>
      <c r="I45" s="1553"/>
      <c r="J45" s="1217"/>
      <c r="K45" s="1217"/>
    </row>
    <row r="46" spans="1:11" s="1219" customFormat="1" ht="15.75" hidden="1" thickBot="1">
      <c r="A46" s="1214"/>
      <c r="B46" s="1215"/>
      <c r="C46" s="1555"/>
      <c r="D46" s="1047"/>
      <c r="E46" s="1554"/>
      <c r="F46" s="1551"/>
      <c r="G46" s="1551">
        <f t="shared" si="0"/>
        <v>0</v>
      </c>
      <c r="H46" s="1551"/>
      <c r="I46" s="1553"/>
      <c r="J46" s="1217"/>
      <c r="K46" s="1217"/>
    </row>
    <row r="47" spans="1:11" s="1219" customFormat="1" ht="15.75" hidden="1" thickBot="1">
      <c r="A47" s="1248"/>
      <c r="B47" s="1249"/>
      <c r="C47" s="1364" t="s">
        <v>240</v>
      </c>
      <c r="D47" s="1251"/>
      <c r="E47" s="1560"/>
      <c r="F47" s="1561"/>
      <c r="G47" s="1551">
        <f t="shared" si="0"/>
        <v>0</v>
      </c>
      <c r="H47" s="1561"/>
      <c r="I47" s="2105"/>
      <c r="J47" s="2025"/>
      <c r="K47" s="2025"/>
    </row>
    <row r="48" spans="1:11" s="1219" customFormat="1" ht="15.75" thickBot="1">
      <c r="A48" s="1228"/>
      <c r="B48" s="1229"/>
      <c r="C48" s="1057" t="s">
        <v>668</v>
      </c>
      <c r="D48" s="1058">
        <f>D10+D18+D39+D41</f>
        <v>182305</v>
      </c>
      <c r="E48" s="1563">
        <f>E10+E18+E39+E41</f>
        <v>182305</v>
      </c>
      <c r="F48" s="1563">
        <f>F10+F18+F39+F41</f>
        <v>0</v>
      </c>
      <c r="G48" s="1563">
        <f t="shared" si="0"/>
        <v>182305</v>
      </c>
      <c r="H48" s="1563">
        <f>H10+H18+H39+H41</f>
        <v>0</v>
      </c>
      <c r="I48" s="1457">
        <f>H48/G48</f>
        <v>0</v>
      </c>
      <c r="J48" s="2041">
        <f>J10+J18+J39+J41</f>
        <v>0</v>
      </c>
      <c r="K48" s="2041">
        <f>K10+K18+K39+K41</f>
        <v>0</v>
      </c>
    </row>
    <row r="49" spans="1:11" s="1219" customFormat="1" ht="15">
      <c r="A49" s="1233">
        <v>2</v>
      </c>
      <c r="B49" s="1234"/>
      <c r="C49" s="1235" t="s">
        <v>154</v>
      </c>
      <c r="D49" s="1236"/>
      <c r="E49" s="1564"/>
      <c r="F49" s="1565"/>
      <c r="G49" s="1565">
        <f t="shared" si="0"/>
        <v>0</v>
      </c>
      <c r="H49" s="1565"/>
      <c r="I49" s="1513"/>
      <c r="J49" s="1237"/>
      <c r="K49" s="1237"/>
    </row>
    <row r="50" spans="1:11" s="1219" customFormat="1" ht="15">
      <c r="A50" s="1214"/>
      <c r="B50" s="1215">
        <v>1</v>
      </c>
      <c r="C50" s="1040" t="s">
        <v>120</v>
      </c>
      <c r="D50" s="1047"/>
      <c r="E50" s="1554"/>
      <c r="F50" s="1551"/>
      <c r="G50" s="1551">
        <f t="shared" si="0"/>
        <v>0</v>
      </c>
      <c r="H50" s="1551"/>
      <c r="I50" s="1553"/>
      <c r="J50" s="1217"/>
      <c r="K50" s="1217"/>
    </row>
    <row r="51" spans="1:11" s="1219" customFormat="1" ht="15">
      <c r="A51" s="1214"/>
      <c r="B51" s="1215">
        <v>2</v>
      </c>
      <c r="C51" s="1040" t="s">
        <v>704</v>
      </c>
      <c r="D51" s="1047"/>
      <c r="E51" s="1554"/>
      <c r="F51" s="1551"/>
      <c r="G51" s="1551">
        <f t="shared" si="0"/>
        <v>0</v>
      </c>
      <c r="H51" s="1551"/>
      <c r="I51" s="1553"/>
      <c r="J51" s="1217"/>
      <c r="K51" s="1217"/>
    </row>
    <row r="52" spans="1:11" s="1219" customFormat="1" ht="15">
      <c r="A52" s="1214"/>
      <c r="B52" s="1215">
        <v>3</v>
      </c>
      <c r="C52" s="1040" t="s">
        <v>706</v>
      </c>
      <c r="D52" s="1047"/>
      <c r="E52" s="1554"/>
      <c r="F52" s="1551"/>
      <c r="G52" s="1551">
        <f t="shared" si="0"/>
        <v>0</v>
      </c>
      <c r="H52" s="1551"/>
      <c r="I52" s="1553"/>
      <c r="J52" s="1217"/>
      <c r="K52" s="1217"/>
    </row>
    <row r="53" spans="1:11" s="1219" customFormat="1" ht="15">
      <c r="A53" s="1214"/>
      <c r="B53" s="1215"/>
      <c r="C53" s="1258" t="s">
        <v>682</v>
      </c>
      <c r="D53" s="1259">
        <f>SUM(D54:D82)</f>
        <v>206348</v>
      </c>
      <c r="E53" s="1259">
        <f>SUM(E54:E82)</f>
        <v>206348</v>
      </c>
      <c r="F53" s="1259">
        <f>SUM(F54:F82)</f>
        <v>94271</v>
      </c>
      <c r="G53" s="1259">
        <f>SUM(G54:G82)</f>
        <v>300619</v>
      </c>
      <c r="H53" s="1551">
        <f>SUM(H54:H78)</f>
        <v>0</v>
      </c>
      <c r="I53" s="1553">
        <f>H53/G53</f>
        <v>0</v>
      </c>
      <c r="J53" s="1217"/>
      <c r="K53" s="1217"/>
    </row>
    <row r="54" spans="1:11" s="1219" customFormat="1" ht="15">
      <c r="A54" s="1214"/>
      <c r="B54" s="1215"/>
      <c r="C54" s="2186" t="s">
        <v>972</v>
      </c>
      <c r="D54" s="2035">
        <v>1440</v>
      </c>
      <c r="E54" s="2187">
        <v>1440</v>
      </c>
      <c r="F54" s="2188"/>
      <c r="G54" s="2188">
        <f aca="true" t="shared" si="2" ref="G54:G82">SUM(E54:F54)</f>
        <v>1440</v>
      </c>
      <c r="H54" s="1551"/>
      <c r="I54" s="1553">
        <f>H54/G54</f>
        <v>0</v>
      </c>
      <c r="J54" s="1217"/>
      <c r="K54" s="1217"/>
    </row>
    <row r="55" spans="1:11" s="1219" customFormat="1" ht="15">
      <c r="A55" s="1214"/>
      <c r="B55" s="1215"/>
      <c r="C55" s="2189" t="s">
        <v>973</v>
      </c>
      <c r="D55" s="2035">
        <v>1674</v>
      </c>
      <c r="E55" s="2187">
        <v>1674</v>
      </c>
      <c r="F55" s="2188"/>
      <c r="G55" s="2188">
        <f t="shared" si="2"/>
        <v>1674</v>
      </c>
      <c r="H55" s="1551"/>
      <c r="I55" s="1553"/>
      <c r="J55" s="1217"/>
      <c r="K55" s="1217"/>
    </row>
    <row r="56" spans="1:11" s="1219" customFormat="1" ht="15">
      <c r="A56" s="1214"/>
      <c r="B56" s="1215"/>
      <c r="C56" s="1589" t="s">
        <v>1055</v>
      </c>
      <c r="D56" s="2035"/>
      <c r="E56" s="2187"/>
      <c r="F56" s="2188">
        <v>13825</v>
      </c>
      <c r="G56" s="2188">
        <f t="shared" si="2"/>
        <v>13825</v>
      </c>
      <c r="H56" s="1551"/>
      <c r="I56" s="1553"/>
      <c r="J56" s="1217"/>
      <c r="K56" s="1217"/>
    </row>
    <row r="57" spans="1:11" s="1219" customFormat="1" ht="25.5">
      <c r="A57" s="1214"/>
      <c r="B57" s="1215"/>
      <c r="C57" s="1589" t="s">
        <v>979</v>
      </c>
      <c r="D57" s="2035">
        <v>38492</v>
      </c>
      <c r="E57" s="2187">
        <v>38492</v>
      </c>
      <c r="F57" s="2188"/>
      <c r="G57" s="2188">
        <f t="shared" si="2"/>
        <v>38492</v>
      </c>
      <c r="H57" s="1551"/>
      <c r="I57" s="1553"/>
      <c r="J57" s="1217"/>
      <c r="K57" s="1217"/>
    </row>
    <row r="58" spans="1:11" s="1219" customFormat="1" ht="15">
      <c r="A58" s="1214"/>
      <c r="B58" s="1215"/>
      <c r="C58" s="1589" t="s">
        <v>1056</v>
      </c>
      <c r="D58" s="2035"/>
      <c r="E58" s="2187"/>
      <c r="F58" s="2188">
        <v>5000</v>
      </c>
      <c r="G58" s="2188">
        <f t="shared" si="2"/>
        <v>5000</v>
      </c>
      <c r="H58" s="1551"/>
      <c r="I58" s="1553"/>
      <c r="J58" s="1217"/>
      <c r="K58" s="1217"/>
    </row>
    <row r="59" spans="1:11" s="1219" customFormat="1" ht="22.5">
      <c r="A59" s="1214"/>
      <c r="B59" s="1215"/>
      <c r="C59" s="2335" t="s">
        <v>1057</v>
      </c>
      <c r="D59" s="2035"/>
      <c r="E59" s="2187"/>
      <c r="F59" s="2188">
        <v>75446</v>
      </c>
      <c r="G59" s="2188">
        <f t="shared" si="2"/>
        <v>75446</v>
      </c>
      <c r="H59" s="1551"/>
      <c r="I59" s="1553"/>
      <c r="J59" s="1217"/>
      <c r="K59" s="1217"/>
    </row>
    <row r="60" spans="1:11" s="1219" customFormat="1" ht="15">
      <c r="A60" s="1214"/>
      <c r="B60" s="1215"/>
      <c r="C60" s="1477" t="s">
        <v>982</v>
      </c>
      <c r="D60" s="2035">
        <v>50000</v>
      </c>
      <c r="E60" s="1551">
        <v>50000</v>
      </c>
      <c r="F60" s="1551"/>
      <c r="G60" s="1551">
        <f t="shared" si="2"/>
        <v>50000</v>
      </c>
      <c r="H60" s="1551"/>
      <c r="I60" s="1553">
        <f>H60/G60</f>
        <v>0</v>
      </c>
      <c r="J60" s="1217"/>
      <c r="K60" s="1217"/>
    </row>
    <row r="61" spans="1:11" s="1219" customFormat="1" ht="15">
      <c r="A61" s="1214"/>
      <c r="B61" s="1215"/>
      <c r="C61" s="1477" t="s">
        <v>983</v>
      </c>
      <c r="D61" s="2035">
        <v>15917</v>
      </c>
      <c r="E61" s="1554">
        <v>15917</v>
      </c>
      <c r="F61" s="1551"/>
      <c r="G61" s="1551">
        <f t="shared" si="2"/>
        <v>15917</v>
      </c>
      <c r="H61" s="1551"/>
      <c r="I61" s="1553">
        <f>H61/G61</f>
        <v>0</v>
      </c>
      <c r="J61" s="1217"/>
      <c r="K61" s="1217"/>
    </row>
    <row r="62" spans="1:11" s="1219" customFormat="1" ht="15">
      <c r="A62" s="1214"/>
      <c r="B62" s="1215"/>
      <c r="C62" s="1589" t="s">
        <v>984</v>
      </c>
      <c r="D62" s="2035">
        <v>13825</v>
      </c>
      <c r="E62" s="1554">
        <v>13825</v>
      </c>
      <c r="F62" s="1551"/>
      <c r="G62" s="1551">
        <f t="shared" si="2"/>
        <v>13825</v>
      </c>
      <c r="H62" s="1551"/>
      <c r="I62" s="1553"/>
      <c r="J62" s="1217"/>
      <c r="K62" s="1217"/>
    </row>
    <row r="63" spans="1:11" s="1219" customFormat="1" ht="15.75" thickBot="1">
      <c r="A63" s="1214"/>
      <c r="B63" s="1215"/>
      <c r="C63" s="1477" t="s">
        <v>985</v>
      </c>
      <c r="D63" s="2035">
        <v>85000</v>
      </c>
      <c r="E63" s="1554">
        <v>85000</v>
      </c>
      <c r="F63" s="1551"/>
      <c r="G63" s="1551">
        <f t="shared" si="2"/>
        <v>85000</v>
      </c>
      <c r="H63" s="1551"/>
      <c r="I63" s="1553"/>
      <c r="J63" s="1217"/>
      <c r="K63" s="1217"/>
    </row>
    <row r="64" spans="1:11" s="1219" customFormat="1" ht="15.75" hidden="1" thickBot="1">
      <c r="A64" s="1214"/>
      <c r="B64" s="1215"/>
      <c r="C64" s="1477"/>
      <c r="D64" s="2035"/>
      <c r="E64" s="1554"/>
      <c r="F64" s="1551"/>
      <c r="G64" s="1551">
        <f t="shared" si="2"/>
        <v>0</v>
      </c>
      <c r="H64" s="1551"/>
      <c r="I64" s="1553"/>
      <c r="J64" s="1217"/>
      <c r="K64" s="1217"/>
    </row>
    <row r="65" spans="1:11" s="1219" customFormat="1" ht="15.75" hidden="1" thickBot="1">
      <c r="A65" s="1214"/>
      <c r="B65" s="1215"/>
      <c r="C65" s="1477"/>
      <c r="D65" s="2035"/>
      <c r="E65" s="1554"/>
      <c r="F65" s="1551"/>
      <c r="G65" s="1551">
        <f t="shared" si="2"/>
        <v>0</v>
      </c>
      <c r="H65" s="1551"/>
      <c r="I65" s="1553"/>
      <c r="J65" s="1217"/>
      <c r="K65" s="1217"/>
    </row>
    <row r="66" spans="1:11" s="1219" customFormat="1" ht="15.75" hidden="1" thickBot="1">
      <c r="A66" s="1214"/>
      <c r="B66" s="1215"/>
      <c r="C66" s="1477"/>
      <c r="D66" s="1047"/>
      <c r="E66" s="1554"/>
      <c r="F66" s="1551"/>
      <c r="G66" s="1551">
        <f t="shared" si="2"/>
        <v>0</v>
      </c>
      <c r="H66" s="1551"/>
      <c r="I66" s="1553" t="e">
        <f>H66/G66</f>
        <v>#DIV/0!</v>
      </c>
      <c r="J66" s="1217"/>
      <c r="K66" s="1217"/>
    </row>
    <row r="67" spans="1:11" s="1219" customFormat="1" ht="15.75" hidden="1" thickBot="1">
      <c r="A67" s="1214"/>
      <c r="B67" s="1215"/>
      <c r="C67" s="1477"/>
      <c r="D67" s="1047"/>
      <c r="E67" s="1554"/>
      <c r="F67" s="1551"/>
      <c r="G67" s="1551">
        <f t="shared" si="2"/>
        <v>0</v>
      </c>
      <c r="H67" s="1551"/>
      <c r="I67" s="1553"/>
      <c r="J67" s="1217"/>
      <c r="K67" s="1217"/>
    </row>
    <row r="68" spans="1:11" s="1219" customFormat="1" ht="15.75" hidden="1" thickBot="1">
      <c r="A68" s="1214"/>
      <c r="B68" s="1215"/>
      <c r="C68" s="1477"/>
      <c r="D68" s="1047"/>
      <c r="E68" s="1554"/>
      <c r="F68" s="1551"/>
      <c r="G68" s="1551">
        <f t="shared" si="2"/>
        <v>0</v>
      </c>
      <c r="H68" s="1551"/>
      <c r="I68" s="1553"/>
      <c r="J68" s="1217"/>
      <c r="K68" s="1217"/>
    </row>
    <row r="69" spans="1:11" s="1219" customFormat="1" ht="15.75" hidden="1" thickBot="1">
      <c r="A69" s="1214"/>
      <c r="B69" s="1215"/>
      <c r="C69" s="1477"/>
      <c r="D69" s="1047"/>
      <c r="E69" s="1554"/>
      <c r="F69" s="1551"/>
      <c r="G69" s="1551">
        <f t="shared" si="2"/>
        <v>0</v>
      </c>
      <c r="H69" s="1551"/>
      <c r="I69" s="1553"/>
      <c r="J69" s="1217"/>
      <c r="K69" s="1217"/>
    </row>
    <row r="70" spans="1:11" s="1219" customFormat="1" ht="15.75" hidden="1" thickBot="1">
      <c r="A70" s="1214"/>
      <c r="B70" s="1215"/>
      <c r="C70" s="1477"/>
      <c r="D70" s="1047"/>
      <c r="E70" s="1554"/>
      <c r="F70" s="1552"/>
      <c r="G70" s="1551">
        <f t="shared" si="2"/>
        <v>0</v>
      </c>
      <c r="H70" s="1551"/>
      <c r="I70" s="1553"/>
      <c r="J70" s="1217"/>
      <c r="K70" s="1217"/>
    </row>
    <row r="71" spans="1:11" s="1219" customFormat="1" ht="15.75" hidden="1" thickBot="1">
      <c r="A71" s="1214"/>
      <c r="B71" s="1215"/>
      <c r="C71" s="2209"/>
      <c r="D71" s="1047"/>
      <c r="E71" s="1554"/>
      <c r="F71" s="1552"/>
      <c r="G71" s="1551">
        <f t="shared" si="2"/>
        <v>0</v>
      </c>
      <c r="H71" s="1551"/>
      <c r="I71" s="1553"/>
      <c r="J71" s="2025"/>
      <c r="K71" s="2025"/>
    </row>
    <row r="72" spans="1:11" s="1219" customFormat="1" ht="15.75" hidden="1" thickBot="1">
      <c r="A72" s="1214"/>
      <c r="B72" s="1215"/>
      <c r="C72" s="1558"/>
      <c r="D72" s="1047"/>
      <c r="E72" s="1554"/>
      <c r="F72" s="1552"/>
      <c r="G72" s="1551">
        <f t="shared" si="2"/>
        <v>0</v>
      </c>
      <c r="H72" s="1551"/>
      <c r="I72" s="1553"/>
      <c r="J72" s="2025"/>
      <c r="K72" s="2025"/>
    </row>
    <row r="73" spans="1:11" s="1219" customFormat="1" ht="15.75" hidden="1" thickBot="1">
      <c r="A73" s="1214"/>
      <c r="B73" s="1215"/>
      <c r="C73" s="1558"/>
      <c r="D73" s="1047"/>
      <c r="E73" s="1554"/>
      <c r="F73" s="1552"/>
      <c r="G73" s="1551">
        <f t="shared" si="2"/>
        <v>0</v>
      </c>
      <c r="H73" s="1551"/>
      <c r="I73" s="1553"/>
      <c r="J73" s="2025"/>
      <c r="K73" s="2025"/>
    </row>
    <row r="74" spans="1:11" s="1219" customFormat="1" ht="15.75" hidden="1" thickBot="1">
      <c r="A74" s="1214"/>
      <c r="B74" s="1215"/>
      <c r="C74" s="1558"/>
      <c r="D74" s="1047"/>
      <c r="E74" s="1554"/>
      <c r="F74" s="1552"/>
      <c r="G74" s="1551">
        <f t="shared" si="2"/>
        <v>0</v>
      </c>
      <c r="H74" s="1551"/>
      <c r="I74" s="1553"/>
      <c r="J74" s="2025"/>
      <c r="K74" s="2025"/>
    </row>
    <row r="75" spans="1:11" s="1219" customFormat="1" ht="15.75" hidden="1" thickBot="1">
      <c r="A75" s="1214"/>
      <c r="B75" s="1215"/>
      <c r="C75" s="1558"/>
      <c r="D75" s="1047"/>
      <c r="E75" s="1554"/>
      <c r="F75" s="1552"/>
      <c r="G75" s="1551">
        <f t="shared" si="2"/>
        <v>0</v>
      </c>
      <c r="H75" s="1551"/>
      <c r="I75" s="1553"/>
      <c r="J75" s="2025"/>
      <c r="K75" s="2025"/>
    </row>
    <row r="76" spans="1:11" s="1219" customFormat="1" ht="15.75" hidden="1" thickBot="1">
      <c r="A76" s="1214"/>
      <c r="B76" s="1215"/>
      <c r="C76" s="1558"/>
      <c r="D76" s="1047"/>
      <c r="E76" s="1554"/>
      <c r="F76" s="1552"/>
      <c r="G76" s="1551">
        <f t="shared" si="2"/>
        <v>0</v>
      </c>
      <c r="H76" s="1551"/>
      <c r="I76" s="1553"/>
      <c r="J76" s="2025"/>
      <c r="K76" s="2025"/>
    </row>
    <row r="77" spans="1:11" s="1219" customFormat="1" ht="15.75" hidden="1" thickBot="1">
      <c r="A77" s="1214"/>
      <c r="B77" s="1215"/>
      <c r="C77" s="1558"/>
      <c r="D77" s="1047"/>
      <c r="E77" s="1554"/>
      <c r="F77" s="1552"/>
      <c r="G77" s="1551">
        <f t="shared" si="2"/>
        <v>0</v>
      </c>
      <c r="H77" s="1551"/>
      <c r="I77" s="1553"/>
      <c r="J77" s="2025"/>
      <c r="K77" s="2025"/>
    </row>
    <row r="78" spans="1:11" s="1219" customFormat="1" ht="15.75" hidden="1" thickBot="1">
      <c r="A78" s="1214"/>
      <c r="B78" s="1215"/>
      <c r="C78" s="1589"/>
      <c r="D78" s="1047"/>
      <c r="E78" s="1554"/>
      <c r="F78" s="1552"/>
      <c r="G78" s="1551">
        <f t="shared" si="2"/>
        <v>0</v>
      </c>
      <c r="H78" s="1551"/>
      <c r="I78" s="1553"/>
      <c r="J78" s="2025"/>
      <c r="K78" s="2025"/>
    </row>
    <row r="79" spans="1:11" s="1219" customFormat="1" ht="15.75" hidden="1" thickBot="1">
      <c r="A79" s="1214"/>
      <c r="B79" s="1215"/>
      <c r="C79" s="2262"/>
      <c r="D79" s="1047"/>
      <c r="E79" s="1554"/>
      <c r="F79" s="1552"/>
      <c r="G79" s="1551">
        <f t="shared" si="2"/>
        <v>0</v>
      </c>
      <c r="H79" s="1551"/>
      <c r="I79" s="2104"/>
      <c r="J79" s="2025"/>
      <c r="K79" s="2025"/>
    </row>
    <row r="80" spans="1:11" s="1219" customFormat="1" ht="15.75" hidden="1" thickBot="1">
      <c r="A80" s="1214"/>
      <c r="B80" s="1215"/>
      <c r="C80" s="1558"/>
      <c r="D80" s="1047"/>
      <c r="E80" s="1554"/>
      <c r="F80" s="1552"/>
      <c r="G80" s="1551">
        <f t="shared" si="2"/>
        <v>0</v>
      </c>
      <c r="H80" s="1551"/>
      <c r="I80" s="2104"/>
      <c r="J80" s="2025"/>
      <c r="K80" s="2025"/>
    </row>
    <row r="81" spans="1:11" s="1219" customFormat="1" ht="15.75" hidden="1" thickBot="1">
      <c r="A81" s="1214"/>
      <c r="B81" s="1215"/>
      <c r="C81" s="1558"/>
      <c r="D81" s="1047"/>
      <c r="E81" s="1554"/>
      <c r="F81" s="1552"/>
      <c r="G81" s="1551">
        <f t="shared" si="2"/>
        <v>0</v>
      </c>
      <c r="H81" s="1551"/>
      <c r="I81" s="2104"/>
      <c r="J81" s="2025"/>
      <c r="K81" s="2025"/>
    </row>
    <row r="82" spans="1:11" s="1219" customFormat="1" ht="15.75" hidden="1" thickBot="1">
      <c r="A82" s="1248"/>
      <c r="B82" s="1566"/>
      <c r="C82" s="1567"/>
      <c r="D82" s="1251"/>
      <c r="E82" s="1560"/>
      <c r="F82" s="1112"/>
      <c r="G82" s="1551">
        <f t="shared" si="2"/>
        <v>0</v>
      </c>
      <c r="H82" s="1551"/>
      <c r="I82" s="2104"/>
      <c r="J82" s="1659">
        <f>SUM(J83:J84)</f>
        <v>0</v>
      </c>
      <c r="K82" s="1659">
        <f>SUM(K83:K84)</f>
        <v>0</v>
      </c>
    </row>
    <row r="83" spans="1:11" s="1219" customFormat="1" ht="15.75" thickBot="1">
      <c r="A83" s="1228"/>
      <c r="B83" s="1229"/>
      <c r="C83" s="1057" t="s">
        <v>154</v>
      </c>
      <c r="D83" s="1058">
        <f>D50+D51+D52+D53</f>
        <v>206348</v>
      </c>
      <c r="E83" s="1058">
        <f>E50+E51+E52+E53</f>
        <v>206348</v>
      </c>
      <c r="F83" s="1058">
        <f>F50+F51+F52+F53</f>
        <v>94271</v>
      </c>
      <c r="G83" s="1058">
        <f>G50+G51+G52+G53</f>
        <v>300619</v>
      </c>
      <c r="H83" s="1615">
        <f>H50+H51+H52+H53</f>
        <v>0</v>
      </c>
      <c r="I83" s="1457">
        <f>H83/G83</f>
        <v>0</v>
      </c>
      <c r="J83" s="2109"/>
      <c r="K83" s="2109"/>
    </row>
    <row r="84" spans="1:11" s="1219" customFormat="1" ht="15">
      <c r="A84" s="1233">
        <v>3</v>
      </c>
      <c r="B84" s="1234"/>
      <c r="C84" s="1235" t="s">
        <v>714</v>
      </c>
      <c r="D84" s="1257"/>
      <c r="E84" s="1564"/>
      <c r="F84" s="1565"/>
      <c r="G84" s="1565">
        <f aca="true" t="shared" si="3" ref="G84:G92">SUM(E84:F84)</f>
        <v>0</v>
      </c>
      <c r="H84" s="2125"/>
      <c r="I84" s="2126"/>
      <c r="J84" s="1237"/>
      <c r="K84" s="1237"/>
    </row>
    <row r="85" spans="1:11" s="1219" customFormat="1" ht="15">
      <c r="A85" s="1214"/>
      <c r="B85" s="1215">
        <v>1</v>
      </c>
      <c r="C85" s="1040" t="s">
        <v>716</v>
      </c>
      <c r="D85" s="1047">
        <f>D86</f>
        <v>0</v>
      </c>
      <c r="E85" s="1551">
        <f>E86</f>
        <v>0</v>
      </c>
      <c r="F85" s="1551">
        <f>F86</f>
        <v>0</v>
      </c>
      <c r="G85" s="1551">
        <f t="shared" si="3"/>
        <v>0</v>
      </c>
      <c r="H85" s="1569"/>
      <c r="I85" s="2099"/>
      <c r="J85" s="1618">
        <f>J82</f>
        <v>0</v>
      </c>
      <c r="K85" s="1618">
        <f>K82</f>
        <v>0</v>
      </c>
    </row>
    <row r="86" spans="1:11" s="1219" customFormat="1" ht="15" hidden="1">
      <c r="A86" s="1214"/>
      <c r="B86" s="1215"/>
      <c r="C86" s="1040"/>
      <c r="D86" s="1047"/>
      <c r="E86" s="1554"/>
      <c r="F86" s="1551"/>
      <c r="G86" s="1551">
        <f t="shared" si="3"/>
        <v>0</v>
      </c>
      <c r="H86" s="1565"/>
      <c r="I86" s="1513"/>
      <c r="J86" s="1217"/>
      <c r="K86" s="1217"/>
    </row>
    <row r="87" spans="1:11" s="1219" customFormat="1" ht="15">
      <c r="A87" s="1214"/>
      <c r="B87" s="1215"/>
      <c r="C87" s="1339" t="s">
        <v>449</v>
      </c>
      <c r="D87" s="1047"/>
      <c r="E87" s="1554"/>
      <c r="F87" s="1551"/>
      <c r="G87" s="1551">
        <f t="shared" si="3"/>
        <v>0</v>
      </c>
      <c r="H87" s="1551"/>
      <c r="I87" s="1553"/>
      <c r="J87" s="1217"/>
      <c r="K87" s="1217"/>
    </row>
    <row r="88" spans="1:11" s="1219" customFormat="1" ht="15">
      <c r="A88" s="1214"/>
      <c r="B88" s="1215"/>
      <c r="C88" s="1975" t="s">
        <v>518</v>
      </c>
      <c r="D88" s="1047">
        <f>SUM(D87)</f>
        <v>0</v>
      </c>
      <c r="E88" s="1047">
        <f>SUM(E87)</f>
        <v>0</v>
      </c>
      <c r="F88" s="1551"/>
      <c r="G88" s="1551">
        <f t="shared" si="3"/>
        <v>0</v>
      </c>
      <c r="H88" s="1551"/>
      <c r="I88" s="1553"/>
      <c r="J88" s="1217"/>
      <c r="K88" s="1217"/>
    </row>
    <row r="89" spans="1:11" s="1219" customFormat="1" ht="15">
      <c r="A89" s="1214"/>
      <c r="B89" s="1215">
        <v>2</v>
      </c>
      <c r="C89" s="1040" t="s">
        <v>50</v>
      </c>
      <c r="D89" s="1047">
        <f>SUM(D90:D91)</f>
        <v>6500</v>
      </c>
      <c r="E89" s="1047">
        <f>SUM(E90:E91)</f>
        <v>6500</v>
      </c>
      <c r="F89" s="1047">
        <f>SUM(F90:F91)</f>
        <v>0</v>
      </c>
      <c r="G89" s="1551">
        <f t="shared" si="3"/>
        <v>6500</v>
      </c>
      <c r="H89" s="1551">
        <f>SUM(H90:H91)</f>
        <v>0</v>
      </c>
      <c r="I89" s="1553">
        <f>H89/G89</f>
        <v>0</v>
      </c>
      <c r="J89" s="1618"/>
      <c r="K89" s="1618"/>
    </row>
    <row r="90" spans="1:11" s="1219" customFormat="1" ht="15">
      <c r="A90" s="1214"/>
      <c r="B90" s="1215"/>
      <c r="C90" s="1364" t="s">
        <v>238</v>
      </c>
      <c r="D90" s="1047">
        <v>6500</v>
      </c>
      <c r="E90" s="1554">
        <v>6500</v>
      </c>
      <c r="F90" s="1554"/>
      <c r="G90" s="1551">
        <f aca="true" t="shared" si="4" ref="G90:G123">SUM(E90:F90)</f>
        <v>6500</v>
      </c>
      <c r="H90" s="1551"/>
      <c r="I90" s="1553">
        <f>H90/G90</f>
        <v>0</v>
      </c>
      <c r="J90" s="1217"/>
      <c r="K90" s="1217"/>
    </row>
    <row r="91" spans="1:11" s="1219" customFormat="1" ht="15">
      <c r="A91" s="1214"/>
      <c r="B91" s="1215"/>
      <c r="C91" s="1040" t="s">
        <v>851</v>
      </c>
      <c r="D91" s="1047"/>
      <c r="E91" s="1554"/>
      <c r="F91" s="1554"/>
      <c r="G91" s="1551">
        <f t="shared" si="4"/>
        <v>0</v>
      </c>
      <c r="H91" s="1551"/>
      <c r="I91" s="1553"/>
      <c r="J91" s="1606"/>
      <c r="K91" s="1606"/>
    </row>
    <row r="92" spans="1:11" s="1219" customFormat="1" ht="15">
      <c r="A92" s="1214"/>
      <c r="B92" s="1215">
        <v>4</v>
      </c>
      <c r="C92" s="1040" t="s">
        <v>124</v>
      </c>
      <c r="D92" s="1047">
        <f>SUM(D93:D94)</f>
        <v>253219</v>
      </c>
      <c r="E92" s="1047">
        <f>SUM(E93:E94)</f>
        <v>253219</v>
      </c>
      <c r="F92" s="1047">
        <f>F93</f>
        <v>0</v>
      </c>
      <c r="G92" s="1551">
        <f t="shared" si="3"/>
        <v>253219</v>
      </c>
      <c r="H92" s="1606">
        <f>SUM(H93:H94)</f>
        <v>0</v>
      </c>
      <c r="I92" s="1553"/>
      <c r="J92" s="1217"/>
      <c r="K92" s="1217"/>
    </row>
    <row r="93" spans="1:11" s="1219" customFormat="1" ht="15">
      <c r="A93" s="1214"/>
      <c r="B93" s="1215"/>
      <c r="C93" s="1364" t="s">
        <v>986</v>
      </c>
      <c r="D93" s="1047">
        <v>113219</v>
      </c>
      <c r="E93" s="1517">
        <v>113219</v>
      </c>
      <c r="F93" s="1517"/>
      <c r="G93" s="1551">
        <f t="shared" si="4"/>
        <v>113219</v>
      </c>
      <c r="H93" s="1569"/>
      <c r="I93" s="2099"/>
      <c r="J93" s="1217"/>
      <c r="K93" s="1217"/>
    </row>
    <row r="94" spans="1:11" s="1219" customFormat="1" ht="15">
      <c r="A94" s="1214"/>
      <c r="B94" s="1215"/>
      <c r="C94" s="1364" t="s">
        <v>987</v>
      </c>
      <c r="D94" s="1047">
        <v>140000</v>
      </c>
      <c r="E94" s="1554">
        <v>140000</v>
      </c>
      <c r="F94" s="1551"/>
      <c r="G94" s="1551">
        <f t="shared" si="4"/>
        <v>140000</v>
      </c>
      <c r="H94" s="1551"/>
      <c r="I94" s="1553"/>
      <c r="J94" s="1620"/>
      <c r="K94" s="1620"/>
    </row>
    <row r="95" spans="1:11" s="1219" customFormat="1" ht="15">
      <c r="A95" s="1214"/>
      <c r="B95" s="1215"/>
      <c r="C95" s="1258" t="s">
        <v>125</v>
      </c>
      <c r="D95" s="1259">
        <f>D92</f>
        <v>253219</v>
      </c>
      <c r="E95" s="1568">
        <f>E92</f>
        <v>253219</v>
      </c>
      <c r="F95" s="1569">
        <f>F92</f>
        <v>0</v>
      </c>
      <c r="G95" s="1569">
        <f t="shared" si="4"/>
        <v>253219</v>
      </c>
      <c r="H95" s="1569">
        <f>H92</f>
        <v>0</v>
      </c>
      <c r="I95" s="2110"/>
      <c r="J95" s="1618"/>
      <c r="K95" s="1618"/>
    </row>
    <row r="96" spans="1:11" s="1219" customFormat="1" ht="15">
      <c r="A96" s="1214"/>
      <c r="B96" s="1215">
        <v>5</v>
      </c>
      <c r="C96" s="1040" t="s">
        <v>720</v>
      </c>
      <c r="D96" s="1047"/>
      <c r="E96" s="1554"/>
      <c r="F96" s="1551"/>
      <c r="G96" s="1551">
        <f t="shared" si="4"/>
        <v>0</v>
      </c>
      <c r="H96" s="1551"/>
      <c r="I96" s="1553"/>
      <c r="J96" s="1237"/>
      <c r="K96" s="1237"/>
    </row>
    <row r="97" spans="1:11" s="1219" customFormat="1" ht="15">
      <c r="A97" s="1214"/>
      <c r="B97" s="1215"/>
      <c r="C97" s="1046" t="s">
        <v>722</v>
      </c>
      <c r="D97" s="1047">
        <f>D95</f>
        <v>253219</v>
      </c>
      <c r="E97" s="1554">
        <f>SUM(E95:E96)</f>
        <v>253219</v>
      </c>
      <c r="F97" s="1551">
        <f>SUM(F95:F96)</f>
        <v>0</v>
      </c>
      <c r="G97" s="1551">
        <f t="shared" si="4"/>
        <v>253219</v>
      </c>
      <c r="H97" s="1551">
        <f>SUM(H95:H96)</f>
        <v>0</v>
      </c>
      <c r="I97" s="2099"/>
      <c r="J97" s="1606"/>
      <c r="K97" s="1606"/>
    </row>
    <row r="98" spans="1:11" s="1219" customFormat="1" ht="15">
      <c r="A98" s="1214"/>
      <c r="B98" s="1215">
        <v>6</v>
      </c>
      <c r="C98" s="1040" t="s">
        <v>724</v>
      </c>
      <c r="D98" s="1047"/>
      <c r="E98" s="1554"/>
      <c r="F98" s="1551"/>
      <c r="G98" s="1551">
        <f t="shared" si="4"/>
        <v>0</v>
      </c>
      <c r="H98" s="1551"/>
      <c r="I98" s="1553"/>
      <c r="J98" s="1217"/>
      <c r="K98" s="1217"/>
    </row>
    <row r="99" spans="1:11" s="1219" customFormat="1" ht="15">
      <c r="A99" s="1214"/>
      <c r="B99" s="1215"/>
      <c r="C99" s="1258" t="s">
        <v>126</v>
      </c>
      <c r="D99" s="1259">
        <f>D85+D88+D89+D97+D98</f>
        <v>259719</v>
      </c>
      <c r="E99" s="2226">
        <f>E85+E88+E89+E97+E98</f>
        <v>259719</v>
      </c>
      <c r="F99" s="1525">
        <f>F85+F88+F89+F97+F98</f>
        <v>0</v>
      </c>
      <c r="G99" s="1569">
        <f t="shared" si="4"/>
        <v>259719</v>
      </c>
      <c r="H99" s="1569">
        <f>H85+H89+H97+H98</f>
        <v>0</v>
      </c>
      <c r="I99" s="2110">
        <f>H99/G99</f>
        <v>0</v>
      </c>
      <c r="J99" s="2111"/>
      <c r="K99" s="2111"/>
    </row>
    <row r="100" spans="1:11" s="1219" customFormat="1" ht="15">
      <c r="A100" s="1214"/>
      <c r="B100" s="1215">
        <v>7</v>
      </c>
      <c r="C100" s="1040" t="s">
        <v>728</v>
      </c>
      <c r="D100" s="1047"/>
      <c r="E100" s="1554"/>
      <c r="F100" s="1551"/>
      <c r="G100" s="1551">
        <f t="shared" si="4"/>
        <v>0</v>
      </c>
      <c r="H100" s="1551"/>
      <c r="I100" s="2110"/>
      <c r="J100" s="1344"/>
      <c r="K100" s="1344"/>
    </row>
    <row r="101" spans="1:11" s="1219" customFormat="1" ht="15">
      <c r="A101" s="1214"/>
      <c r="B101" s="1215">
        <v>8</v>
      </c>
      <c r="C101" s="1040" t="s">
        <v>730</v>
      </c>
      <c r="D101" s="1047">
        <f>SUM(D102:D108)</f>
        <v>3884618</v>
      </c>
      <c r="E101" s="1047">
        <f>SUM(E102:E108)</f>
        <v>3884618</v>
      </c>
      <c r="F101" s="1047">
        <f>SUM(F102:F107)</f>
        <v>0</v>
      </c>
      <c r="G101" s="1570">
        <f t="shared" si="4"/>
        <v>3884618</v>
      </c>
      <c r="H101" s="1551">
        <f>H102</f>
        <v>0</v>
      </c>
      <c r="I101" s="2079">
        <f aca="true" t="shared" si="5" ref="I101:I113">H101/G101</f>
        <v>0</v>
      </c>
      <c r="J101" s="1344"/>
      <c r="K101" s="1344"/>
    </row>
    <row r="102" spans="1:11" s="1219" customFormat="1" ht="15" hidden="1">
      <c r="A102" s="1214"/>
      <c r="B102" s="1215"/>
      <c r="C102" s="1477"/>
      <c r="D102" s="1047"/>
      <c r="E102" s="1554"/>
      <c r="F102" s="1551"/>
      <c r="G102" s="1551">
        <f t="shared" si="4"/>
        <v>0</v>
      </c>
      <c r="H102" s="1551"/>
      <c r="I102" s="2079" t="e">
        <f t="shared" si="5"/>
        <v>#DIV/0!</v>
      </c>
      <c r="J102" s="1344"/>
      <c r="K102" s="1344"/>
    </row>
    <row r="103" spans="1:11" s="1219" customFormat="1" ht="15" hidden="1">
      <c r="A103" s="1214"/>
      <c r="B103" s="1215"/>
      <c r="C103" s="1589"/>
      <c r="D103" s="1047"/>
      <c r="E103" s="1047"/>
      <c r="F103" s="1551"/>
      <c r="G103" s="1551">
        <f t="shared" si="4"/>
        <v>0</v>
      </c>
      <c r="H103" s="1551"/>
      <c r="I103" s="2079"/>
      <c r="J103" s="1344"/>
      <c r="K103" s="1344"/>
    </row>
    <row r="104" spans="1:11" s="1219" customFormat="1" ht="15">
      <c r="A104" s="1214"/>
      <c r="B104" s="1215"/>
      <c r="C104" s="1589" t="s">
        <v>788</v>
      </c>
      <c r="D104" s="1047">
        <v>3423264</v>
      </c>
      <c r="E104" s="1517">
        <v>3423264</v>
      </c>
      <c r="F104" s="1551"/>
      <c r="G104" s="1551">
        <f t="shared" si="4"/>
        <v>3423264</v>
      </c>
      <c r="H104" s="1551"/>
      <c r="I104" s="2079"/>
      <c r="J104" s="1344"/>
      <c r="K104" s="1344"/>
    </row>
    <row r="105" spans="1:11" s="1219" customFormat="1" ht="15">
      <c r="A105" s="1214"/>
      <c r="B105" s="1215"/>
      <c r="C105" s="1589" t="s">
        <v>789</v>
      </c>
      <c r="D105" s="1047">
        <v>461354</v>
      </c>
      <c r="E105" s="1517">
        <v>461354</v>
      </c>
      <c r="F105" s="1551"/>
      <c r="G105" s="1551">
        <f t="shared" si="4"/>
        <v>461354</v>
      </c>
      <c r="H105" s="1551"/>
      <c r="I105" s="2079"/>
      <c r="J105" s="1344"/>
      <c r="K105" s="1344"/>
    </row>
    <row r="106" spans="1:11" s="1219" customFormat="1" ht="15" hidden="1">
      <c r="A106" s="1214"/>
      <c r="B106" s="1215"/>
      <c r="C106" s="1477"/>
      <c r="D106" s="1047"/>
      <c r="E106" s="1517"/>
      <c r="F106" s="1551"/>
      <c r="G106" s="1551">
        <f t="shared" si="4"/>
        <v>0</v>
      </c>
      <c r="H106" s="1551"/>
      <c r="I106" s="2079"/>
      <c r="J106" s="1344"/>
      <c r="K106" s="1344"/>
    </row>
    <row r="107" spans="1:11" s="1219" customFormat="1" ht="15" hidden="1">
      <c r="A107" s="1214"/>
      <c r="B107" s="1215"/>
      <c r="C107" s="1477"/>
      <c r="D107" s="1047"/>
      <c r="E107" s="1554"/>
      <c r="F107" s="1551"/>
      <c r="G107" s="1551">
        <f t="shared" si="4"/>
        <v>0</v>
      </c>
      <c r="H107" s="1551"/>
      <c r="I107" s="2079"/>
      <c r="J107" s="1344"/>
      <c r="K107" s="1344"/>
    </row>
    <row r="108" spans="1:11" s="1219" customFormat="1" ht="15" hidden="1">
      <c r="A108" s="1214"/>
      <c r="B108" s="1215"/>
      <c r="C108" s="1040"/>
      <c r="D108" s="1047"/>
      <c r="E108" s="1554"/>
      <c r="F108" s="1551"/>
      <c r="G108" s="1551">
        <f t="shared" si="4"/>
        <v>0</v>
      </c>
      <c r="H108" s="1551"/>
      <c r="I108" s="2079" t="e">
        <f t="shared" si="5"/>
        <v>#DIV/0!</v>
      </c>
      <c r="J108" s="1217"/>
      <c r="K108" s="1217"/>
    </row>
    <row r="109" spans="1:11" s="1219" customFormat="1" ht="15.75" thickBot="1">
      <c r="A109" s="1623"/>
      <c r="B109" s="1624">
        <v>9</v>
      </c>
      <c r="C109" s="1103" t="s">
        <v>735</v>
      </c>
      <c r="D109" s="1105">
        <f>D101+D108</f>
        <v>3884618</v>
      </c>
      <c r="E109" s="1571">
        <f>E101+E108</f>
        <v>3884618</v>
      </c>
      <c r="F109" s="1572">
        <f>F101+F108</f>
        <v>0</v>
      </c>
      <c r="G109" s="1572">
        <f t="shared" si="4"/>
        <v>3884618</v>
      </c>
      <c r="H109" s="1572">
        <f>H101+H108</f>
        <v>0</v>
      </c>
      <c r="I109" s="2080">
        <f t="shared" si="5"/>
        <v>0</v>
      </c>
      <c r="J109" s="2112"/>
      <c r="K109" s="2112"/>
    </row>
    <row r="110" spans="1:11" s="1219" customFormat="1" ht="15.75" thickBot="1">
      <c r="A110" s="1228"/>
      <c r="B110" s="1229"/>
      <c r="C110" s="1057" t="s">
        <v>90</v>
      </c>
      <c r="D110" s="1058">
        <f>D99+D100+D109</f>
        <v>4144337</v>
      </c>
      <c r="E110" s="1562">
        <f>E99+E100+E109</f>
        <v>4144337</v>
      </c>
      <c r="F110" s="1563">
        <f>F99+F100+F109</f>
        <v>0</v>
      </c>
      <c r="G110" s="1563">
        <f t="shared" si="4"/>
        <v>4144337</v>
      </c>
      <c r="H110" s="1563">
        <f>H99+H100+H109</f>
        <v>0</v>
      </c>
      <c r="I110" s="2109">
        <f t="shared" si="5"/>
        <v>0</v>
      </c>
      <c r="J110" s="2114"/>
      <c r="K110" s="2114"/>
    </row>
    <row r="111" spans="1:11" s="1219" customFormat="1" ht="15">
      <c r="A111" s="1270">
        <v>4</v>
      </c>
      <c r="B111" s="1271"/>
      <c r="C111" s="1033" t="s">
        <v>739</v>
      </c>
      <c r="D111" s="1272"/>
      <c r="E111" s="1564"/>
      <c r="F111" s="1565"/>
      <c r="G111" s="1565">
        <f t="shared" si="4"/>
        <v>0</v>
      </c>
      <c r="H111" s="1551"/>
      <c r="I111" s="1513"/>
      <c r="J111" s="2107"/>
      <c r="K111" s="2107"/>
    </row>
    <row r="112" spans="1:11" s="1219" customFormat="1" ht="15">
      <c r="A112" s="1273"/>
      <c r="B112" s="1274">
        <v>1</v>
      </c>
      <c r="C112" s="1040" t="s">
        <v>1</v>
      </c>
      <c r="D112" s="1047">
        <f>SUM(D113)</f>
        <v>51000</v>
      </c>
      <c r="E112" s="1551">
        <f>SUM(E113:E114)</f>
        <v>51000</v>
      </c>
      <c r="F112" s="1551">
        <f>F113+F114</f>
        <v>0</v>
      </c>
      <c r="G112" s="1551">
        <f t="shared" si="4"/>
        <v>51000</v>
      </c>
      <c r="H112" s="1551">
        <f>SUM(H113)</f>
        <v>0</v>
      </c>
      <c r="I112" s="2079">
        <f t="shared" si="5"/>
        <v>0</v>
      </c>
      <c r="J112" s="1518"/>
      <c r="K112" s="1518"/>
    </row>
    <row r="113" spans="1:11" s="1219" customFormat="1" ht="15">
      <c r="A113" s="1273"/>
      <c r="B113" s="1274"/>
      <c r="C113" s="1364" t="s">
        <v>242</v>
      </c>
      <c r="D113" s="1047">
        <v>51000</v>
      </c>
      <c r="E113" s="1554">
        <v>51000</v>
      </c>
      <c r="F113" s="1551"/>
      <c r="G113" s="1551">
        <f t="shared" si="4"/>
        <v>51000</v>
      </c>
      <c r="H113" s="1551"/>
      <c r="I113" s="2079">
        <f t="shared" si="5"/>
        <v>0</v>
      </c>
      <c r="J113" s="1342"/>
      <c r="K113" s="1342"/>
    </row>
    <row r="114" spans="1:11" s="1219" customFormat="1" ht="15" hidden="1">
      <c r="A114" s="1273"/>
      <c r="B114" s="1274"/>
      <c r="C114" s="1364" t="s">
        <v>470</v>
      </c>
      <c r="D114" s="1047"/>
      <c r="E114" s="1554"/>
      <c r="F114" s="1554"/>
      <c r="G114" s="1551">
        <f t="shared" si="4"/>
        <v>0</v>
      </c>
      <c r="H114" s="1551"/>
      <c r="I114" s="2079"/>
      <c r="J114" s="1342"/>
      <c r="K114" s="1342"/>
    </row>
    <row r="115" spans="1:11" s="1219" customFormat="1" ht="15.75">
      <c r="A115" s="1275"/>
      <c r="B115" s="1274">
        <v>2</v>
      </c>
      <c r="C115" s="1040" t="s">
        <v>72</v>
      </c>
      <c r="D115" s="1047"/>
      <c r="E115" s="1216">
        <f>E116+E118+E117+E119</f>
        <v>0</v>
      </c>
      <c r="F115" s="1216">
        <f>F116+F118+F117+F119</f>
        <v>0</v>
      </c>
      <c r="G115" s="1551">
        <f t="shared" si="4"/>
        <v>0</v>
      </c>
      <c r="H115" s="1570">
        <f>SUM(H116:H118)</f>
        <v>0</v>
      </c>
      <c r="I115" s="2079" t="e">
        <f>H115/G115</f>
        <v>#DIV/0!</v>
      </c>
      <c r="J115" s="2005"/>
      <c r="K115" s="2005"/>
    </row>
    <row r="116" spans="1:11" s="1219" customFormat="1" ht="15.75" hidden="1">
      <c r="A116" s="1573"/>
      <c r="B116" s="1574"/>
      <c r="C116" s="2064"/>
      <c r="D116" s="1226"/>
      <c r="E116" s="2063"/>
      <c r="F116" s="2063"/>
      <c r="G116" s="1551">
        <f t="shared" si="4"/>
        <v>0</v>
      </c>
      <c r="H116" s="1551"/>
      <c r="I116" s="2079" t="e">
        <f>H116/G116</f>
        <v>#DIV/0!</v>
      </c>
      <c r="J116" s="2005"/>
      <c r="K116" s="2005"/>
    </row>
    <row r="117" spans="1:11" s="1219" customFormat="1" ht="15.75" hidden="1">
      <c r="A117" s="1573"/>
      <c r="B117" s="1574"/>
      <c r="C117" s="2064" t="s">
        <v>885</v>
      </c>
      <c r="D117" s="1226"/>
      <c r="E117" s="2063"/>
      <c r="F117" s="2063"/>
      <c r="G117" s="1551">
        <f t="shared" si="4"/>
        <v>0</v>
      </c>
      <c r="H117" s="1561"/>
      <c r="I117" s="2079"/>
      <c r="J117" s="2005"/>
      <c r="K117" s="2005"/>
    </row>
    <row r="118" spans="1:11" s="1276" customFormat="1" ht="15.75" hidden="1">
      <c r="A118" s="1573"/>
      <c r="B118" s="1574"/>
      <c r="C118" s="2064"/>
      <c r="D118" s="1226"/>
      <c r="E118" s="1557"/>
      <c r="F118" s="1557"/>
      <c r="G118" s="1557">
        <f t="shared" si="4"/>
        <v>0</v>
      </c>
      <c r="H118" s="1561"/>
      <c r="I118" s="2079" t="e">
        <f>H118/G118</f>
        <v>#DIV/0!</v>
      </c>
      <c r="J118" s="2005"/>
      <c r="K118" s="2005"/>
    </row>
    <row r="119" spans="1:11" s="1276" customFormat="1" ht="15.75" hidden="1">
      <c r="A119" s="1573"/>
      <c r="B119" s="1574"/>
      <c r="C119" s="2064"/>
      <c r="D119" s="1226"/>
      <c r="E119" s="1556"/>
      <c r="F119" s="1556"/>
      <c r="G119" s="1557">
        <f t="shared" si="4"/>
        <v>0</v>
      </c>
      <c r="H119" s="1561"/>
      <c r="I119" s="2081"/>
      <c r="J119" s="2184"/>
      <c r="K119" s="2184"/>
    </row>
    <row r="120" spans="1:11" s="1276" customFormat="1" ht="15.75" hidden="1">
      <c r="A120" s="1573"/>
      <c r="B120" s="1574"/>
      <c r="C120" s="2064"/>
      <c r="D120" s="1226"/>
      <c r="E120" s="1556"/>
      <c r="F120" s="1556"/>
      <c r="G120" s="1557">
        <f t="shared" si="4"/>
        <v>0</v>
      </c>
      <c r="H120" s="1561"/>
      <c r="I120" s="2081"/>
      <c r="J120" s="2184"/>
      <c r="K120" s="2184"/>
    </row>
    <row r="121" spans="1:11" s="1276" customFormat="1" ht="15.75" hidden="1">
      <c r="A121" s="1573"/>
      <c r="B121" s="1574"/>
      <c r="C121" s="2064"/>
      <c r="D121" s="1226"/>
      <c r="E121" s="1556"/>
      <c r="F121" s="1556"/>
      <c r="G121" s="1557">
        <f t="shared" si="4"/>
        <v>0</v>
      </c>
      <c r="H121" s="1561"/>
      <c r="I121" s="2081"/>
      <c r="J121" s="2184"/>
      <c r="K121" s="2184"/>
    </row>
    <row r="122" spans="1:11" s="1276" customFormat="1" ht="15.75" hidden="1">
      <c r="A122" s="1573"/>
      <c r="B122" s="1574"/>
      <c r="C122" s="2064"/>
      <c r="D122" s="1226"/>
      <c r="E122" s="1556"/>
      <c r="F122" s="1556"/>
      <c r="G122" s="1557">
        <f t="shared" si="4"/>
        <v>0</v>
      </c>
      <c r="H122" s="1561"/>
      <c r="I122" s="2081"/>
      <c r="J122" s="2184"/>
      <c r="K122" s="2184"/>
    </row>
    <row r="123" spans="1:11" s="1276" customFormat="1" ht="15.75" thickBot="1">
      <c r="A123" s="1277"/>
      <c r="B123" s="1278"/>
      <c r="C123" s="1103" t="s">
        <v>129</v>
      </c>
      <c r="D123" s="1105">
        <f>D112+D115</f>
        <v>51000</v>
      </c>
      <c r="E123" s="1105">
        <f>E112+E115</f>
        <v>51000</v>
      </c>
      <c r="F123" s="1105">
        <f>F112+F115</f>
        <v>0</v>
      </c>
      <c r="G123" s="1575">
        <f t="shared" si="4"/>
        <v>51000</v>
      </c>
      <c r="H123" s="1664" t="e">
        <f>H112+#REF!+#REF!+#REF!+#REF!+H115</f>
        <v>#REF!</v>
      </c>
      <c r="I123" s="2115" t="e">
        <f>H123/G123</f>
        <v>#REF!</v>
      </c>
      <c r="J123" s="2116"/>
      <c r="K123" s="2116"/>
    </row>
    <row r="124" spans="1:11" s="1276" customFormat="1" ht="16.5" thickBot="1">
      <c r="A124" s="1279"/>
      <c r="B124" s="1280"/>
      <c r="C124" s="1281" t="s">
        <v>243</v>
      </c>
      <c r="D124" s="1282">
        <f>D48+D83+D110+D123</f>
        <v>4583990</v>
      </c>
      <c r="E124" s="1282">
        <f>E48+E83+E110+E123</f>
        <v>4583990</v>
      </c>
      <c r="F124" s="1418">
        <f>F48+F83+F110+F123</f>
        <v>94271</v>
      </c>
      <c r="G124" s="1418">
        <f>G48+G83+G110+G123</f>
        <v>4678261</v>
      </c>
      <c r="H124" s="1425" t="e">
        <f>H48+H83+H110+H123</f>
        <v>#REF!</v>
      </c>
      <c r="I124" s="2109" t="e">
        <f>H124/G124</f>
        <v>#REF!</v>
      </c>
      <c r="J124" s="2117"/>
      <c r="K124" s="2117"/>
    </row>
    <row r="125" spans="1:11" s="1276" customFormat="1" ht="15.75" hidden="1" thickBot="1">
      <c r="A125" s="1576"/>
      <c r="B125" s="1283"/>
      <c r="D125" s="1577"/>
      <c r="E125" s="1578"/>
      <c r="F125" s="1353"/>
      <c r="G125" s="1353"/>
      <c r="H125" s="2122"/>
      <c r="I125" s="2123"/>
      <c r="J125" s="2124"/>
      <c r="K125" s="2124"/>
    </row>
    <row r="126" spans="1:11" s="1276" customFormat="1" ht="15.75" hidden="1" thickBot="1">
      <c r="A126" s="1579"/>
      <c r="B126" s="1196"/>
      <c r="C126" s="1196"/>
      <c r="D126" s="1428"/>
      <c r="E126" s="1547"/>
      <c r="F126" s="1476"/>
      <c r="G126" s="1476"/>
      <c r="H126" s="2120"/>
      <c r="I126" s="2121"/>
      <c r="J126" s="2061"/>
      <c r="K126" s="2061"/>
    </row>
    <row r="127" spans="1:11" s="1276" customFormat="1" ht="16.5" thickBot="1">
      <c r="A127" s="1207"/>
      <c r="B127" s="1286"/>
      <c r="C127" s="1286" t="s">
        <v>130</v>
      </c>
      <c r="D127" s="1287"/>
      <c r="E127" s="1580"/>
      <c r="F127" s="1288"/>
      <c r="G127" s="1288"/>
      <c r="H127" s="1591"/>
      <c r="I127" s="2102"/>
      <c r="J127" s="1318"/>
      <c r="K127" s="1318"/>
    </row>
    <row r="128" spans="1:11" s="1276" customFormat="1" ht="15.75" thickBot="1">
      <c r="A128" s="2205">
        <v>5</v>
      </c>
      <c r="B128" s="2206"/>
      <c r="C128" s="2207" t="s">
        <v>135</v>
      </c>
      <c r="D128" s="2208">
        <f>D129+D187+D200</f>
        <v>4357322</v>
      </c>
      <c r="E128" s="1582">
        <f>E129+E187+E200</f>
        <v>4357322</v>
      </c>
      <c r="F128" s="1583">
        <f>F129+F187+F200</f>
        <v>0</v>
      </c>
      <c r="G128" s="1583">
        <f aca="true" t="shared" si="6" ref="G128:G186">SUM(E128:F128)</f>
        <v>4357322</v>
      </c>
      <c r="H128" s="1230">
        <f>H129+H187+H200</f>
        <v>0</v>
      </c>
      <c r="I128" s="2109">
        <f>H128/G128</f>
        <v>0</v>
      </c>
      <c r="J128" s="1230"/>
      <c r="K128" s="1230"/>
    </row>
    <row r="129" spans="1:11" ht="15">
      <c r="A129" s="2213"/>
      <c r="B129" s="2214">
        <v>1</v>
      </c>
      <c r="C129" s="2215" t="s">
        <v>136</v>
      </c>
      <c r="D129" s="2216">
        <f>SUM(D130:D186)</f>
        <v>4210751</v>
      </c>
      <c r="E129" s="1585">
        <f>SUM(E130:E186)</f>
        <v>4210751</v>
      </c>
      <c r="F129" s="1586">
        <f>SUM(F130:F186)</f>
        <v>0</v>
      </c>
      <c r="G129" s="1586">
        <f t="shared" si="6"/>
        <v>4210751</v>
      </c>
      <c r="H129" s="2118">
        <f>SUM(H130:H186)</f>
        <v>0</v>
      </c>
      <c r="I129" s="2119">
        <f>H129/G129</f>
        <v>0</v>
      </c>
      <c r="J129" s="2108"/>
      <c r="K129" s="2108"/>
    </row>
    <row r="130" spans="1:11" s="1208" customFormat="1" ht="15.75">
      <c r="A130" s="1275"/>
      <c r="B130" s="1274"/>
      <c r="C130" s="1338" t="s">
        <v>999</v>
      </c>
      <c r="D130" s="1296">
        <v>2000</v>
      </c>
      <c r="E130" s="1587">
        <v>2000</v>
      </c>
      <c r="F130" s="1221"/>
      <c r="G130" s="1221">
        <f t="shared" si="6"/>
        <v>2000</v>
      </c>
      <c r="H130" s="1221"/>
      <c r="I130" s="2081">
        <f>H130/G130</f>
        <v>0</v>
      </c>
      <c r="J130" s="1221"/>
      <c r="K130" s="1221"/>
    </row>
    <row r="131" spans="1:11" ht="15" customHeight="1">
      <c r="A131" s="1275"/>
      <c r="B131" s="1274"/>
      <c r="C131" s="1301" t="s">
        <v>869</v>
      </c>
      <c r="D131" s="1296">
        <v>10000</v>
      </c>
      <c r="E131" s="1587">
        <v>10000</v>
      </c>
      <c r="F131" s="1221"/>
      <c r="G131" s="1221">
        <f t="shared" si="6"/>
        <v>10000</v>
      </c>
      <c r="H131" s="1221"/>
      <c r="I131" s="2081"/>
      <c r="J131" s="1221"/>
      <c r="K131" s="1221"/>
    </row>
    <row r="132" spans="1:11" ht="15" customHeight="1" hidden="1">
      <c r="A132" s="1275"/>
      <c r="B132" s="1274"/>
      <c r="C132" s="1338"/>
      <c r="D132" s="1687"/>
      <c r="E132" s="1587"/>
      <c r="F132" s="1221"/>
      <c r="G132" s="1221">
        <f t="shared" si="6"/>
        <v>0</v>
      </c>
      <c r="H132" s="1221"/>
      <c r="I132" s="2081" t="e">
        <f>H132/G132</f>
        <v>#DIV/0!</v>
      </c>
      <c r="J132" s="1221"/>
      <c r="K132" s="1221"/>
    </row>
    <row r="133" spans="1:11" ht="15" customHeight="1">
      <c r="A133" s="1275"/>
      <c r="B133" s="1274"/>
      <c r="C133" s="1338" t="s">
        <v>366</v>
      </c>
      <c r="D133" s="1296">
        <v>8000</v>
      </c>
      <c r="E133" s="1587">
        <v>8000</v>
      </c>
      <c r="F133" s="1221"/>
      <c r="G133" s="1221">
        <f t="shared" si="6"/>
        <v>8000</v>
      </c>
      <c r="H133" s="1221"/>
      <c r="I133" s="2081"/>
      <c r="J133" s="1221"/>
      <c r="K133" s="1221"/>
    </row>
    <row r="134" spans="1:11" ht="15" customHeight="1">
      <c r="A134" s="1275"/>
      <c r="B134" s="1274"/>
      <c r="C134" s="1589" t="s">
        <v>1000</v>
      </c>
      <c r="D134" s="1296">
        <v>18686</v>
      </c>
      <c r="E134" s="1587">
        <v>18686</v>
      </c>
      <c r="F134" s="1221"/>
      <c r="G134" s="1221">
        <f t="shared" si="6"/>
        <v>18686</v>
      </c>
      <c r="H134" s="1221"/>
      <c r="I134" s="2081"/>
      <c r="J134" s="1221"/>
      <c r="K134" s="1221"/>
    </row>
    <row r="135" spans="1:11" ht="15" customHeight="1">
      <c r="A135" s="1275"/>
      <c r="B135" s="1274"/>
      <c r="C135" s="1589" t="s">
        <v>1001</v>
      </c>
      <c r="D135" s="1296">
        <v>50000</v>
      </c>
      <c r="E135" s="1587">
        <v>50000</v>
      </c>
      <c r="F135" s="1221"/>
      <c r="G135" s="1221">
        <f t="shared" si="6"/>
        <v>50000</v>
      </c>
      <c r="H135" s="1221"/>
      <c r="I135" s="2081"/>
      <c r="J135" s="1221"/>
      <c r="K135" s="1221"/>
    </row>
    <row r="136" spans="1:11" ht="15" customHeight="1" hidden="1">
      <c r="A136" s="1275"/>
      <c r="B136" s="1274"/>
      <c r="C136" s="1589"/>
      <c r="D136" s="1296"/>
      <c r="E136" s="1587"/>
      <c r="F136" s="1221"/>
      <c r="G136" s="1221">
        <f t="shared" si="6"/>
        <v>0</v>
      </c>
      <c r="H136" s="1221"/>
      <c r="I136" s="2081"/>
      <c r="J136" s="1221"/>
      <c r="K136" s="1221"/>
    </row>
    <row r="137" spans="1:11" ht="15" customHeight="1">
      <c r="A137" s="1275"/>
      <c r="B137" s="1274"/>
      <c r="C137" s="1589" t="s">
        <v>9</v>
      </c>
      <c r="D137" s="1296">
        <v>17000</v>
      </c>
      <c r="E137" s="1587">
        <v>17000</v>
      </c>
      <c r="F137" s="1221"/>
      <c r="G137" s="1221">
        <f t="shared" si="6"/>
        <v>17000</v>
      </c>
      <c r="H137" s="1221"/>
      <c r="I137" s="2081"/>
      <c r="J137" s="1221"/>
      <c r="K137" s="1221"/>
    </row>
    <row r="138" spans="1:11" ht="15" customHeight="1">
      <c r="A138" s="1275"/>
      <c r="B138" s="1274"/>
      <c r="C138" s="1589" t="s">
        <v>1024</v>
      </c>
      <c r="D138" s="1296">
        <v>8000</v>
      </c>
      <c r="E138" s="1587">
        <v>8000</v>
      </c>
      <c r="F138" s="1221"/>
      <c r="G138" s="1221">
        <f t="shared" si="6"/>
        <v>8000</v>
      </c>
      <c r="H138" s="1221"/>
      <c r="I138" s="2081"/>
      <c r="J138" s="1221"/>
      <c r="K138" s="1221"/>
    </row>
    <row r="139" spans="1:11" ht="15" customHeight="1">
      <c r="A139" s="1275"/>
      <c r="B139" s="1274"/>
      <c r="C139" s="1589" t="s">
        <v>1005</v>
      </c>
      <c r="D139" s="1296">
        <v>3350</v>
      </c>
      <c r="E139" s="1587">
        <v>3350</v>
      </c>
      <c r="F139" s="1221"/>
      <c r="G139" s="1221">
        <f t="shared" si="6"/>
        <v>3350</v>
      </c>
      <c r="H139" s="1221"/>
      <c r="I139" s="2081"/>
      <c r="J139" s="1221"/>
      <c r="K139" s="1221"/>
    </row>
    <row r="140" spans="1:11" ht="15" customHeight="1">
      <c r="A140" s="1275"/>
      <c r="B140" s="1274"/>
      <c r="C140" s="1301" t="s">
        <v>450</v>
      </c>
      <c r="D140" s="1296">
        <v>2000</v>
      </c>
      <c r="E140" s="1587">
        <v>2000</v>
      </c>
      <c r="F140" s="1221"/>
      <c r="G140" s="1221">
        <f t="shared" si="6"/>
        <v>2000</v>
      </c>
      <c r="H140" s="1221"/>
      <c r="I140" s="2081">
        <f>H140/G140</f>
        <v>0</v>
      </c>
      <c r="J140" s="1221"/>
      <c r="K140" s="1221"/>
    </row>
    <row r="141" spans="1:11" ht="17.25" customHeight="1">
      <c r="A141" s="1275"/>
      <c r="B141" s="1274"/>
      <c r="C141" s="1589" t="s">
        <v>1058</v>
      </c>
      <c r="D141" s="1296">
        <v>5000</v>
      </c>
      <c r="E141" s="1587">
        <v>5000</v>
      </c>
      <c r="F141" s="1221">
        <v>5000</v>
      </c>
      <c r="G141" s="1221">
        <f t="shared" si="6"/>
        <v>10000</v>
      </c>
      <c r="H141" s="1221"/>
      <c r="I141" s="2081"/>
      <c r="J141" s="1221"/>
      <c r="K141" s="1221"/>
    </row>
    <row r="142" spans="1:11" ht="15" customHeight="1">
      <c r="A142" s="1275"/>
      <c r="B142" s="1274"/>
      <c r="C142" s="1589" t="s">
        <v>886</v>
      </c>
      <c r="D142" s="1296">
        <v>700</v>
      </c>
      <c r="E142" s="1587">
        <v>700</v>
      </c>
      <c r="F142" s="1221"/>
      <c r="G142" s="1221">
        <f t="shared" si="6"/>
        <v>700</v>
      </c>
      <c r="H142" s="1221"/>
      <c r="I142" s="2081"/>
      <c r="J142" s="1221"/>
      <c r="K142" s="1221"/>
    </row>
    <row r="143" spans="1:11" ht="15" customHeight="1">
      <c r="A143" s="1275"/>
      <c r="B143" s="1274"/>
      <c r="C143" s="1589" t="s">
        <v>541</v>
      </c>
      <c r="D143" s="1296">
        <v>1000</v>
      </c>
      <c r="E143" s="1587">
        <v>1000</v>
      </c>
      <c r="F143" s="1221"/>
      <c r="G143" s="1221">
        <f t="shared" si="6"/>
        <v>1000</v>
      </c>
      <c r="H143" s="1221"/>
      <c r="I143" s="2081"/>
      <c r="J143" s="1221"/>
      <c r="K143" s="1221"/>
    </row>
    <row r="144" spans="1:11" ht="15" customHeight="1" hidden="1">
      <c r="A144" s="1275"/>
      <c r="B144" s="1274"/>
      <c r="C144" s="1589"/>
      <c r="D144" s="1296"/>
      <c r="E144" s="1587"/>
      <c r="F144" s="1221"/>
      <c r="G144" s="1221">
        <f t="shared" si="6"/>
        <v>0</v>
      </c>
      <c r="H144" s="1221"/>
      <c r="I144" s="2081"/>
      <c r="J144" s="1221"/>
      <c r="K144" s="1221"/>
    </row>
    <row r="145" spans="1:11" ht="15" customHeight="1">
      <c r="A145" s="1275"/>
      <c r="B145" s="1274"/>
      <c r="C145" s="1589" t="s">
        <v>1015</v>
      </c>
      <c r="D145" s="1296">
        <v>8000</v>
      </c>
      <c r="E145" s="1587">
        <v>8000</v>
      </c>
      <c r="F145" s="1221"/>
      <c r="G145" s="1221">
        <f t="shared" si="6"/>
        <v>8000</v>
      </c>
      <c r="H145" s="1221"/>
      <c r="I145" s="2081"/>
      <c r="J145" s="1221"/>
      <c r="K145" s="1221"/>
    </row>
    <row r="146" spans="1:11" ht="15" customHeight="1">
      <c r="A146" s="1275"/>
      <c r="B146" s="1274"/>
      <c r="C146" s="1589" t="s">
        <v>860</v>
      </c>
      <c r="D146" s="2017">
        <v>15000</v>
      </c>
      <c r="E146" s="1587">
        <v>15000</v>
      </c>
      <c r="F146" s="1221"/>
      <c r="G146" s="1221">
        <f t="shared" si="6"/>
        <v>15000</v>
      </c>
      <c r="H146" s="1221"/>
      <c r="I146" s="2081"/>
      <c r="J146" s="1221"/>
      <c r="K146" s="1221"/>
    </row>
    <row r="147" spans="1:11" ht="15" customHeight="1">
      <c r="A147" s="1275"/>
      <c r="B147" s="1274"/>
      <c r="C147" s="1338" t="s">
        <v>540</v>
      </c>
      <c r="D147" s="1296">
        <v>60000</v>
      </c>
      <c r="E147" s="1587">
        <v>60000</v>
      </c>
      <c r="F147" s="1221"/>
      <c r="G147" s="1221">
        <f t="shared" si="6"/>
        <v>60000</v>
      </c>
      <c r="H147" s="1221"/>
      <c r="I147" s="2081">
        <f>H147/G147</f>
        <v>0</v>
      </c>
      <c r="J147" s="1221"/>
      <c r="K147" s="1221"/>
    </row>
    <row r="148" spans="1:11" ht="15" customHeight="1">
      <c r="A148" s="1275"/>
      <c r="B148" s="1274"/>
      <c r="C148" s="1301" t="s">
        <v>1017</v>
      </c>
      <c r="D148" s="2217">
        <v>8000</v>
      </c>
      <c r="E148" s="1587">
        <v>8000</v>
      </c>
      <c r="F148" s="1221"/>
      <c r="G148" s="1221">
        <f t="shared" si="6"/>
        <v>8000</v>
      </c>
      <c r="H148" s="1221"/>
      <c r="I148" s="2081"/>
      <c r="J148" s="1221"/>
      <c r="K148" s="1221"/>
    </row>
    <row r="149" spans="1:11" ht="15" customHeight="1">
      <c r="A149" s="1275"/>
      <c r="B149" s="1274"/>
      <c r="C149" s="1338" t="s">
        <v>91</v>
      </c>
      <c r="D149" s="1296">
        <v>60000</v>
      </c>
      <c r="E149" s="1587">
        <v>60000</v>
      </c>
      <c r="F149" s="1221">
        <v>-5000</v>
      </c>
      <c r="G149" s="1221">
        <f t="shared" si="6"/>
        <v>55000</v>
      </c>
      <c r="H149" s="1221"/>
      <c r="I149" s="2081"/>
      <c r="J149" s="1221"/>
      <c r="K149" s="1221"/>
    </row>
    <row r="150" spans="1:11" ht="15" customHeight="1">
      <c r="A150" s="1275"/>
      <c r="B150" s="1274"/>
      <c r="C150" s="1338" t="s">
        <v>1014</v>
      </c>
      <c r="D150" s="1296">
        <v>22142</v>
      </c>
      <c r="E150" s="1587">
        <v>22142</v>
      </c>
      <c r="F150" s="1221"/>
      <c r="G150" s="1221">
        <f t="shared" si="6"/>
        <v>22142</v>
      </c>
      <c r="H150" s="1221"/>
      <c r="I150" s="2081"/>
      <c r="J150" s="1221"/>
      <c r="K150" s="1221"/>
    </row>
    <row r="151" spans="1:11" ht="15" customHeight="1">
      <c r="A151" s="1275"/>
      <c r="B151" s="1274"/>
      <c r="C151" s="1338" t="s">
        <v>901</v>
      </c>
      <c r="D151" s="1296">
        <v>10000</v>
      </c>
      <c r="E151" s="1587">
        <v>10000</v>
      </c>
      <c r="F151" s="1221"/>
      <c r="G151" s="1221">
        <f t="shared" si="6"/>
        <v>10000</v>
      </c>
      <c r="H151" s="1221"/>
      <c r="I151" s="2081"/>
      <c r="J151" s="1221"/>
      <c r="K151" s="1221"/>
    </row>
    <row r="152" spans="1:11" ht="15" customHeight="1">
      <c r="A152" s="1275"/>
      <c r="B152" s="1274"/>
      <c r="C152" s="2209" t="s">
        <v>365</v>
      </c>
      <c r="D152" s="1296">
        <v>12000</v>
      </c>
      <c r="E152" s="1587">
        <v>12000</v>
      </c>
      <c r="F152" s="1221"/>
      <c r="G152" s="1221">
        <f t="shared" si="6"/>
        <v>12000</v>
      </c>
      <c r="H152" s="1221"/>
      <c r="I152" s="2081"/>
      <c r="J152" s="1221"/>
      <c r="K152" s="1221"/>
    </row>
    <row r="153" spans="1:11" ht="15" customHeight="1">
      <c r="A153" s="1275"/>
      <c r="B153" s="1274"/>
      <c r="C153" s="1558" t="s">
        <v>854</v>
      </c>
      <c r="D153" s="1296">
        <v>420766</v>
      </c>
      <c r="E153" s="1587">
        <v>420766</v>
      </c>
      <c r="F153" s="1221"/>
      <c r="G153" s="1221">
        <f t="shared" si="6"/>
        <v>420766</v>
      </c>
      <c r="H153" s="1221"/>
      <c r="I153" s="2081"/>
      <c r="J153" s="1221"/>
      <c r="K153" s="1221"/>
    </row>
    <row r="154" spans="1:11" ht="15" customHeight="1" hidden="1">
      <c r="A154" s="1275"/>
      <c r="B154" s="1274"/>
      <c r="C154" s="1558"/>
      <c r="D154" s="1296"/>
      <c r="E154" s="1587"/>
      <c r="F154" s="1221"/>
      <c r="G154" s="1221">
        <f t="shared" si="6"/>
        <v>0</v>
      </c>
      <c r="H154" s="1221"/>
      <c r="I154" s="2081"/>
      <c r="J154" s="1221"/>
      <c r="K154" s="1221"/>
    </row>
    <row r="155" spans="1:11" ht="15" customHeight="1" hidden="1">
      <c r="A155" s="1275"/>
      <c r="B155" s="1274"/>
      <c r="C155" s="1558"/>
      <c r="D155" s="1296"/>
      <c r="E155" s="1587"/>
      <c r="F155" s="1221"/>
      <c r="G155" s="1221">
        <f t="shared" si="6"/>
        <v>0</v>
      </c>
      <c r="H155" s="1221"/>
      <c r="I155" s="2081"/>
      <c r="J155" s="1221"/>
      <c r="K155" s="1221"/>
    </row>
    <row r="156" spans="1:11" ht="15" customHeight="1" hidden="1">
      <c r="A156" s="1275"/>
      <c r="B156" s="1274"/>
      <c r="C156" s="1558"/>
      <c r="D156" s="1296"/>
      <c r="E156" s="1587"/>
      <c r="F156" s="1221"/>
      <c r="G156" s="1221">
        <f t="shared" si="6"/>
        <v>0</v>
      </c>
      <c r="H156" s="1221"/>
      <c r="I156" s="2081"/>
      <c r="J156" s="1221"/>
      <c r="K156" s="1221"/>
    </row>
    <row r="157" spans="1:11" ht="15.75" customHeight="1" hidden="1">
      <c r="A157" s="1275"/>
      <c r="B157" s="1274"/>
      <c r="C157" s="2280"/>
      <c r="D157" s="1296"/>
      <c r="E157" s="1587"/>
      <c r="F157" s="1552"/>
      <c r="G157" s="1221">
        <f t="shared" si="6"/>
        <v>0</v>
      </c>
      <c r="H157" s="1221"/>
      <c r="I157" s="2081"/>
      <c r="J157" s="1221"/>
      <c r="K157" s="1221"/>
    </row>
    <row r="158" spans="1:11" ht="15" customHeight="1">
      <c r="A158" s="1275"/>
      <c r="B158" s="1274"/>
      <c r="C158" s="1558" t="s">
        <v>855</v>
      </c>
      <c r="D158" s="1296">
        <v>456057</v>
      </c>
      <c r="E158" s="1587">
        <v>456057</v>
      </c>
      <c r="F158" s="1552"/>
      <c r="G158" s="1221">
        <f t="shared" si="6"/>
        <v>456057</v>
      </c>
      <c r="H158" s="1221"/>
      <c r="I158" s="2081"/>
      <c r="J158" s="1221"/>
      <c r="K158" s="1221"/>
    </row>
    <row r="159" spans="1:11" ht="15" customHeight="1" hidden="1">
      <c r="A159" s="1275"/>
      <c r="B159" s="1274"/>
      <c r="C159" s="2268"/>
      <c r="D159" s="1296"/>
      <c r="E159" s="1587"/>
      <c r="F159" s="1552"/>
      <c r="G159" s="1221">
        <f t="shared" si="6"/>
        <v>0</v>
      </c>
      <c r="H159" s="1221"/>
      <c r="I159" s="2081"/>
      <c r="J159" s="1221"/>
      <c r="K159" s="1221"/>
    </row>
    <row r="160" spans="1:11" ht="27.75" customHeight="1">
      <c r="A160" s="1275"/>
      <c r="B160" s="1274"/>
      <c r="C160" s="2268" t="s">
        <v>1007</v>
      </c>
      <c r="D160" s="1296">
        <v>1000</v>
      </c>
      <c r="E160" s="1587">
        <v>1000</v>
      </c>
      <c r="F160" s="1552"/>
      <c r="G160" s="1221">
        <f t="shared" si="6"/>
        <v>1000</v>
      </c>
      <c r="H160" s="1221"/>
      <c r="I160" s="2081"/>
      <c r="J160" s="1221"/>
      <c r="K160" s="1221"/>
    </row>
    <row r="161" spans="1:11" ht="15" customHeight="1" hidden="1">
      <c r="A161" s="1275"/>
      <c r="B161" s="1274"/>
      <c r="C161" s="2268"/>
      <c r="D161" s="1296"/>
      <c r="E161" s="1587"/>
      <c r="F161" s="1552"/>
      <c r="G161" s="1221">
        <f t="shared" si="6"/>
        <v>0</v>
      </c>
      <c r="H161" s="1221"/>
      <c r="I161" s="2081"/>
      <c r="J161" s="1221"/>
      <c r="K161" s="1221"/>
    </row>
    <row r="162" spans="1:11" ht="15" customHeight="1">
      <c r="A162" s="1275"/>
      <c r="B162" s="1274"/>
      <c r="C162" s="2268" t="s">
        <v>856</v>
      </c>
      <c r="D162" s="1296">
        <v>301169</v>
      </c>
      <c r="E162" s="1587">
        <v>301169</v>
      </c>
      <c r="F162" s="1552"/>
      <c r="G162" s="1221">
        <f t="shared" si="6"/>
        <v>301169</v>
      </c>
      <c r="H162" s="1221"/>
      <c r="I162" s="2081"/>
      <c r="J162" s="1221"/>
      <c r="K162" s="1221"/>
    </row>
    <row r="163" spans="1:11" ht="27" customHeight="1" hidden="1">
      <c r="A163" s="1275"/>
      <c r="B163" s="1274"/>
      <c r="C163" s="2268"/>
      <c r="D163" s="1296"/>
      <c r="E163" s="1587"/>
      <c r="F163" s="1552"/>
      <c r="G163" s="1221"/>
      <c r="H163" s="1221"/>
      <c r="I163" s="2081"/>
      <c r="J163" s="1221"/>
      <c r="K163" s="1221"/>
    </row>
    <row r="164" spans="1:11" ht="15" customHeight="1">
      <c r="A164" s="1275"/>
      <c r="B164" s="1274"/>
      <c r="C164" s="2268" t="s">
        <v>857</v>
      </c>
      <c r="D164" s="1296">
        <v>152120</v>
      </c>
      <c r="E164" s="1587">
        <v>152120</v>
      </c>
      <c r="F164" s="1552"/>
      <c r="G164" s="1221">
        <f t="shared" si="6"/>
        <v>152120</v>
      </c>
      <c r="H164" s="1221"/>
      <c r="I164" s="2081"/>
      <c r="J164" s="1221"/>
      <c r="K164" s="1221"/>
    </row>
    <row r="165" spans="1:11" ht="21.75" customHeight="1">
      <c r="A165" s="1275"/>
      <c r="B165" s="1274"/>
      <c r="C165" s="2281" t="s">
        <v>858</v>
      </c>
      <c r="D165" s="1296">
        <v>251302</v>
      </c>
      <c r="E165" s="1587">
        <v>251302</v>
      </c>
      <c r="F165" s="1552"/>
      <c r="G165" s="1221">
        <f t="shared" si="6"/>
        <v>251302</v>
      </c>
      <c r="H165" s="1221"/>
      <c r="I165" s="2081"/>
      <c r="J165" s="1221"/>
      <c r="K165" s="1221"/>
    </row>
    <row r="166" spans="1:11" ht="15" customHeight="1">
      <c r="A166" s="1275"/>
      <c r="B166" s="1274"/>
      <c r="C166" s="2268" t="s">
        <v>852</v>
      </c>
      <c r="D166" s="1296">
        <v>206150</v>
      </c>
      <c r="E166" s="1587">
        <v>206150</v>
      </c>
      <c r="F166" s="1552"/>
      <c r="G166" s="1221">
        <f t="shared" si="6"/>
        <v>206150</v>
      </c>
      <c r="H166" s="1221"/>
      <c r="I166" s="2081"/>
      <c r="J166" s="1221"/>
      <c r="K166" s="1221"/>
    </row>
    <row r="167" spans="1:11" ht="18" customHeight="1">
      <c r="A167" s="1275"/>
      <c r="B167" s="1274"/>
      <c r="C167" s="2281" t="s">
        <v>859</v>
      </c>
      <c r="D167" s="1296">
        <v>63378</v>
      </c>
      <c r="E167" s="1587">
        <v>63378</v>
      </c>
      <c r="F167" s="1552"/>
      <c r="G167" s="1221">
        <f t="shared" si="6"/>
        <v>63378</v>
      </c>
      <c r="H167" s="1221"/>
      <c r="I167" s="2081"/>
      <c r="J167" s="1221"/>
      <c r="K167" s="1221"/>
    </row>
    <row r="168" spans="1:11" ht="15" customHeight="1">
      <c r="A168" s="1275"/>
      <c r="B168" s="1274"/>
      <c r="C168" s="2212" t="s">
        <v>1009</v>
      </c>
      <c r="D168" s="1296">
        <v>1226269</v>
      </c>
      <c r="E168" s="1587">
        <v>1226269</v>
      </c>
      <c r="F168" s="1552"/>
      <c r="G168" s="1221">
        <f t="shared" si="6"/>
        <v>1226269</v>
      </c>
      <c r="H168" s="1221"/>
      <c r="I168" s="2081"/>
      <c r="J168" s="1221"/>
      <c r="K168" s="1221"/>
    </row>
    <row r="169" spans="1:11" ht="15" customHeight="1">
      <c r="A169" s="1275"/>
      <c r="B169" s="1274"/>
      <c r="C169" s="2262" t="s">
        <v>1012</v>
      </c>
      <c r="D169" s="1296">
        <v>85000</v>
      </c>
      <c r="E169" s="1587">
        <v>85000</v>
      </c>
      <c r="F169" s="1552"/>
      <c r="G169" s="1221">
        <f t="shared" si="6"/>
        <v>85000</v>
      </c>
      <c r="H169" s="1221"/>
      <c r="I169" s="2081"/>
      <c r="J169" s="1221"/>
      <c r="K169" s="1221"/>
    </row>
    <row r="170" spans="1:11" ht="15" customHeight="1">
      <c r="A170" s="1275"/>
      <c r="B170" s="1274"/>
      <c r="C170" s="1558" t="s">
        <v>1011</v>
      </c>
      <c r="D170" s="1296">
        <v>2000</v>
      </c>
      <c r="E170" s="1587">
        <v>2000</v>
      </c>
      <c r="F170" s="1221"/>
      <c r="G170" s="1221">
        <f t="shared" si="6"/>
        <v>2000</v>
      </c>
      <c r="H170" s="1221"/>
      <c r="I170" s="2081"/>
      <c r="J170" s="1221"/>
      <c r="K170" s="1221"/>
    </row>
    <row r="171" spans="1:11" ht="15" customHeight="1" hidden="1">
      <c r="A171" s="1275"/>
      <c r="B171" s="1274"/>
      <c r="C171" s="1558"/>
      <c r="D171" s="1296"/>
      <c r="E171" s="1587"/>
      <c r="F171" s="1221"/>
      <c r="G171" s="1221">
        <f t="shared" si="6"/>
        <v>0</v>
      </c>
      <c r="H171" s="1221"/>
      <c r="I171" s="2081"/>
      <c r="J171" s="1221"/>
      <c r="K171" s="1221"/>
    </row>
    <row r="172" spans="1:11" ht="15" customHeight="1">
      <c r="A172" s="1275"/>
      <c r="B172" s="1274"/>
      <c r="C172" s="1558" t="s">
        <v>862</v>
      </c>
      <c r="D172" s="1296">
        <v>15000</v>
      </c>
      <c r="E172" s="1587">
        <v>15000</v>
      </c>
      <c r="F172" s="1221"/>
      <c r="G172" s="1221">
        <f t="shared" si="6"/>
        <v>15000</v>
      </c>
      <c r="H172" s="1221"/>
      <c r="I172" s="2081"/>
      <c r="J172" s="1221"/>
      <c r="K172" s="1221"/>
    </row>
    <row r="173" spans="1:11" ht="15" customHeight="1">
      <c r="A173" s="1275"/>
      <c r="B173" s="1274"/>
      <c r="C173" s="1558" t="s">
        <v>1010</v>
      </c>
      <c r="D173" s="1296">
        <v>53800</v>
      </c>
      <c r="E173" s="1587">
        <v>53800</v>
      </c>
      <c r="F173" s="1221"/>
      <c r="G173" s="1221">
        <f t="shared" si="6"/>
        <v>53800</v>
      </c>
      <c r="H173" s="1221"/>
      <c r="I173" s="2081"/>
      <c r="J173" s="1221"/>
      <c r="K173" s="1221"/>
    </row>
    <row r="174" spans="1:11" ht="15" customHeight="1">
      <c r="A174" s="1275"/>
      <c r="B174" s="1274"/>
      <c r="C174" s="1558" t="s">
        <v>863</v>
      </c>
      <c r="D174" s="1296">
        <v>8000</v>
      </c>
      <c r="E174" s="1587">
        <v>8000</v>
      </c>
      <c r="F174" s="1221"/>
      <c r="G174" s="1221">
        <f t="shared" si="6"/>
        <v>8000</v>
      </c>
      <c r="H174" s="1221"/>
      <c r="I174" s="2081"/>
      <c r="J174" s="1221"/>
      <c r="K174" s="1221"/>
    </row>
    <row r="175" spans="1:11" ht="15" customHeight="1">
      <c r="A175" s="1275"/>
      <c r="B175" s="1274"/>
      <c r="C175" s="1589" t="s">
        <v>864</v>
      </c>
      <c r="D175" s="1296">
        <v>10033</v>
      </c>
      <c r="E175" s="1587">
        <v>10033</v>
      </c>
      <c r="F175" s="1221"/>
      <c r="G175" s="1221">
        <f t="shared" si="6"/>
        <v>10033</v>
      </c>
      <c r="H175" s="1221"/>
      <c r="I175" s="2081"/>
      <c r="J175" s="1221"/>
      <c r="K175" s="1221"/>
    </row>
    <row r="176" spans="1:11" ht="15" customHeight="1">
      <c r="A176" s="1275"/>
      <c r="B176" s="1274"/>
      <c r="C176" s="1558" t="s">
        <v>865</v>
      </c>
      <c r="D176" s="1296">
        <v>800</v>
      </c>
      <c r="E176" s="1587">
        <v>800</v>
      </c>
      <c r="F176" s="1221"/>
      <c r="G176" s="1221">
        <f t="shared" si="6"/>
        <v>800</v>
      </c>
      <c r="H176" s="1221"/>
      <c r="I176" s="2081"/>
      <c r="J176" s="1221"/>
      <c r="K176" s="1221"/>
    </row>
    <row r="177" spans="1:11" ht="15" customHeight="1">
      <c r="A177" s="1275"/>
      <c r="B177" s="1274"/>
      <c r="C177" s="1558" t="s">
        <v>866</v>
      </c>
      <c r="D177" s="1296">
        <v>800</v>
      </c>
      <c r="E177" s="1587">
        <v>800</v>
      </c>
      <c r="F177" s="1221"/>
      <c r="G177" s="1221">
        <f t="shared" si="6"/>
        <v>800</v>
      </c>
      <c r="H177" s="1221"/>
      <c r="I177" s="2081"/>
      <c r="J177" s="1221"/>
      <c r="K177" s="1221"/>
    </row>
    <row r="178" spans="1:11" ht="15" customHeight="1">
      <c r="A178" s="1275"/>
      <c r="B178" s="1274"/>
      <c r="C178" s="1589" t="s">
        <v>977</v>
      </c>
      <c r="D178" s="1296">
        <v>461711</v>
      </c>
      <c r="E178" s="1587">
        <v>461711</v>
      </c>
      <c r="F178" s="1221"/>
      <c r="G178" s="1221">
        <f t="shared" si="6"/>
        <v>461711</v>
      </c>
      <c r="H178" s="1221"/>
      <c r="I178" s="2081"/>
      <c r="J178" s="1221"/>
      <c r="K178" s="1221"/>
    </row>
    <row r="179" spans="1:11" ht="15" customHeight="1">
      <c r="A179" s="1275"/>
      <c r="B179" s="1274"/>
      <c r="C179" s="1558" t="s">
        <v>973</v>
      </c>
      <c r="D179" s="1296">
        <v>1673</v>
      </c>
      <c r="E179" s="1587">
        <v>1673</v>
      </c>
      <c r="F179" s="1221"/>
      <c r="G179" s="1221">
        <f t="shared" si="6"/>
        <v>1673</v>
      </c>
      <c r="H179" s="1221"/>
      <c r="I179" s="2081"/>
      <c r="J179" s="1221"/>
      <c r="K179" s="1221"/>
    </row>
    <row r="180" spans="1:11" ht="15" customHeight="1">
      <c r="A180" s="1275"/>
      <c r="B180" s="1274"/>
      <c r="C180" s="1558" t="s">
        <v>998</v>
      </c>
      <c r="D180" s="1296">
        <v>1439</v>
      </c>
      <c r="E180" s="1587">
        <v>1439</v>
      </c>
      <c r="F180" s="1221"/>
      <c r="G180" s="1221">
        <f t="shared" si="6"/>
        <v>1439</v>
      </c>
      <c r="H180" s="1221"/>
      <c r="I180" s="2081"/>
      <c r="J180" s="1221"/>
      <c r="K180" s="1221"/>
    </row>
    <row r="181" spans="1:11" ht="15" customHeight="1">
      <c r="A181" s="1275"/>
      <c r="B181" s="1274"/>
      <c r="C181" s="1558" t="s">
        <v>1002</v>
      </c>
      <c r="D181" s="1296">
        <v>47700</v>
      </c>
      <c r="E181" s="1587">
        <v>47700</v>
      </c>
      <c r="F181" s="1221"/>
      <c r="G181" s="1221">
        <f t="shared" si="6"/>
        <v>47700</v>
      </c>
      <c r="H181" s="1221"/>
      <c r="I181" s="2081"/>
      <c r="J181" s="1221"/>
      <c r="K181" s="1221"/>
    </row>
    <row r="182" spans="1:11" ht="15" customHeight="1">
      <c r="A182" s="1275"/>
      <c r="B182" s="1274"/>
      <c r="C182" s="1558" t="s">
        <v>1003</v>
      </c>
      <c r="D182" s="1296">
        <v>105456</v>
      </c>
      <c r="E182" s="1587">
        <v>105456</v>
      </c>
      <c r="F182" s="1221"/>
      <c r="G182" s="1221">
        <f t="shared" si="6"/>
        <v>105456</v>
      </c>
      <c r="H182" s="1221"/>
      <c r="I182" s="2081"/>
      <c r="J182" s="1221"/>
      <c r="K182" s="1221"/>
    </row>
    <row r="183" spans="1:11" ht="15" customHeight="1">
      <c r="A183" s="1275"/>
      <c r="B183" s="1274"/>
      <c r="C183" s="1558" t="s">
        <v>1004</v>
      </c>
      <c r="D183" s="1296">
        <v>2250</v>
      </c>
      <c r="E183" s="1587">
        <v>2250</v>
      </c>
      <c r="F183" s="1221"/>
      <c r="G183" s="1221">
        <f t="shared" si="6"/>
        <v>2250</v>
      </c>
      <c r="H183" s="1221"/>
      <c r="I183" s="2081"/>
      <c r="J183" s="1221"/>
      <c r="K183" s="1221"/>
    </row>
    <row r="184" spans="1:11" ht="15" customHeight="1">
      <c r="A184" s="1275"/>
      <c r="B184" s="1274"/>
      <c r="C184" s="2209" t="s">
        <v>861</v>
      </c>
      <c r="D184" s="1296">
        <v>15000</v>
      </c>
      <c r="E184" s="1587">
        <v>15000</v>
      </c>
      <c r="F184" s="1221"/>
      <c r="G184" s="1221">
        <f t="shared" si="6"/>
        <v>15000</v>
      </c>
      <c r="H184" s="1221"/>
      <c r="I184" s="2081"/>
      <c r="J184" s="1221"/>
      <c r="K184" s="1221"/>
    </row>
    <row r="185" spans="1:11" ht="15" customHeight="1">
      <c r="A185" s="1275"/>
      <c r="B185" s="1274"/>
      <c r="C185" s="2209" t="s">
        <v>1026</v>
      </c>
      <c r="D185" s="1296">
        <v>1000</v>
      </c>
      <c r="E185" s="1587">
        <v>1000</v>
      </c>
      <c r="F185" s="1221"/>
      <c r="G185" s="1221">
        <f t="shared" si="6"/>
        <v>1000</v>
      </c>
      <c r="H185" s="1221"/>
      <c r="I185" s="2081"/>
      <c r="J185" s="1221"/>
      <c r="K185" s="1221"/>
    </row>
    <row r="186" spans="1:11" ht="15" customHeight="1" hidden="1">
      <c r="A186" s="1275"/>
      <c r="B186" s="1274"/>
      <c r="C186" s="1338"/>
      <c r="D186" s="1296"/>
      <c r="E186" s="1587"/>
      <c r="F186" s="1221"/>
      <c r="G186" s="1221">
        <f t="shared" si="6"/>
        <v>0</v>
      </c>
      <c r="H186" s="1221"/>
      <c r="I186" s="2081"/>
      <c r="J186" s="1221"/>
      <c r="K186" s="1221"/>
    </row>
    <row r="187" spans="1:11" ht="15" customHeight="1">
      <c r="A187" s="1275"/>
      <c r="B187" s="1274">
        <v>3</v>
      </c>
      <c r="C187" s="1295" t="s">
        <v>137</v>
      </c>
      <c r="D187" s="1584">
        <f>SUM(D188:D199)</f>
        <v>109050</v>
      </c>
      <c r="E187" s="2204">
        <f>SUM(E188:E199)</f>
        <v>109050</v>
      </c>
      <c r="F187" s="1584">
        <f>SUM(F188:F199)</f>
        <v>0</v>
      </c>
      <c r="G187" s="1590">
        <f aca="true" t="shared" si="7" ref="G187:G212">SUM(E187:F187)</f>
        <v>109050</v>
      </c>
      <c r="H187" s="2103">
        <f>SUM(H188:H198)</f>
        <v>0</v>
      </c>
      <c r="I187" s="2119">
        <f>H187/G187</f>
        <v>0</v>
      </c>
      <c r="J187" s="1260"/>
      <c r="K187" s="1260"/>
    </row>
    <row r="188" spans="1:11" ht="15" customHeight="1">
      <c r="A188" s="1275"/>
      <c r="B188" s="1274"/>
      <c r="C188" s="2209" t="s">
        <v>902</v>
      </c>
      <c r="D188" s="1687">
        <v>5000</v>
      </c>
      <c r="E188" s="1587">
        <v>5000</v>
      </c>
      <c r="F188" s="1221"/>
      <c r="G188" s="1221">
        <f t="shared" si="7"/>
        <v>5000</v>
      </c>
      <c r="H188" s="1221"/>
      <c r="I188" s="2081">
        <f>H188/G188</f>
        <v>0</v>
      </c>
      <c r="J188" s="1221"/>
      <c r="K188" s="1221"/>
    </row>
    <row r="189" spans="1:11" ht="15" customHeight="1" hidden="1">
      <c r="A189" s="1275"/>
      <c r="B189" s="1274"/>
      <c r="C189" s="2209"/>
      <c r="D189" s="1687"/>
      <c r="E189" s="1587"/>
      <c r="F189" s="1221"/>
      <c r="G189" s="1221">
        <f t="shared" si="7"/>
        <v>0</v>
      </c>
      <c r="H189" s="1221"/>
      <c r="I189" s="2081"/>
      <c r="J189" s="1221"/>
      <c r="K189" s="1221"/>
    </row>
    <row r="190" spans="1:11" ht="15" customHeight="1">
      <c r="A190" s="1275"/>
      <c r="B190" s="1274"/>
      <c r="C190" s="2209" t="s">
        <v>883</v>
      </c>
      <c r="D190" s="1687">
        <v>40750</v>
      </c>
      <c r="E190" s="1587">
        <v>40750</v>
      </c>
      <c r="F190" s="1221"/>
      <c r="G190" s="1221">
        <f t="shared" si="7"/>
        <v>40750</v>
      </c>
      <c r="H190" s="1221"/>
      <c r="I190" s="2081"/>
      <c r="J190" s="1221"/>
      <c r="K190" s="1221"/>
    </row>
    <row r="191" spans="1:11" ht="15" customHeight="1">
      <c r="A191" s="1275"/>
      <c r="B191" s="1274"/>
      <c r="C191" s="1558" t="s">
        <v>1013</v>
      </c>
      <c r="D191" s="1687">
        <v>2500</v>
      </c>
      <c r="E191" s="1587">
        <v>2500</v>
      </c>
      <c r="F191" s="1221"/>
      <c r="G191" s="1221">
        <f t="shared" si="7"/>
        <v>2500</v>
      </c>
      <c r="H191" s="1221"/>
      <c r="I191" s="2081"/>
      <c r="J191" s="1221"/>
      <c r="K191" s="1221"/>
    </row>
    <row r="192" spans="1:11" ht="15" customHeight="1" hidden="1">
      <c r="A192" s="1275"/>
      <c r="B192" s="1274"/>
      <c r="C192" s="1558"/>
      <c r="D192" s="1687"/>
      <c r="E192" s="1587"/>
      <c r="F192" s="1221"/>
      <c r="G192" s="1221">
        <f t="shared" si="7"/>
        <v>0</v>
      </c>
      <c r="H192" s="1221"/>
      <c r="I192" s="2081"/>
      <c r="J192" s="1221"/>
      <c r="K192" s="1221"/>
    </row>
    <row r="193" spans="1:11" ht="15" customHeight="1">
      <c r="A193" s="1275"/>
      <c r="B193" s="1274"/>
      <c r="C193" s="1589" t="s">
        <v>905</v>
      </c>
      <c r="D193" s="1687">
        <v>2400</v>
      </c>
      <c r="E193" s="1587">
        <v>2400</v>
      </c>
      <c r="F193" s="1221"/>
      <c r="G193" s="1221">
        <f t="shared" si="7"/>
        <v>2400</v>
      </c>
      <c r="H193" s="1221"/>
      <c r="I193" s="2081"/>
      <c r="J193" s="1221"/>
      <c r="K193" s="1221"/>
    </row>
    <row r="194" spans="1:11" ht="15" customHeight="1">
      <c r="A194" s="1275"/>
      <c r="B194" s="1274"/>
      <c r="C194" s="2209" t="s">
        <v>867</v>
      </c>
      <c r="D194" s="1687">
        <v>28000</v>
      </c>
      <c r="E194" s="1587">
        <v>28000</v>
      </c>
      <c r="F194" s="1221"/>
      <c r="G194" s="1221">
        <f t="shared" si="7"/>
        <v>28000</v>
      </c>
      <c r="H194" s="1221"/>
      <c r="I194" s="2081">
        <f>H194/G194</f>
        <v>0</v>
      </c>
      <c r="J194" s="1221"/>
      <c r="K194" s="1221"/>
    </row>
    <row r="195" spans="1:11" ht="15" customHeight="1">
      <c r="A195" s="1275"/>
      <c r="B195" s="1274"/>
      <c r="C195" s="1558" t="s">
        <v>903</v>
      </c>
      <c r="D195" s="1687">
        <v>3000</v>
      </c>
      <c r="E195" s="1587">
        <v>3000</v>
      </c>
      <c r="F195" s="1221"/>
      <c r="G195" s="1221">
        <f t="shared" si="7"/>
        <v>3000</v>
      </c>
      <c r="H195" s="1221"/>
      <c r="I195" s="2081"/>
      <c r="J195" s="1221"/>
      <c r="K195" s="1221"/>
    </row>
    <row r="196" spans="1:11" ht="15" customHeight="1">
      <c r="A196" s="1275"/>
      <c r="B196" s="1274"/>
      <c r="C196" s="2209" t="s">
        <v>904</v>
      </c>
      <c r="D196" s="1687">
        <v>2000</v>
      </c>
      <c r="E196" s="1587">
        <v>2000</v>
      </c>
      <c r="F196" s="1221"/>
      <c r="G196" s="1221">
        <f t="shared" si="7"/>
        <v>2000</v>
      </c>
      <c r="H196" s="1221"/>
      <c r="I196" s="2081"/>
      <c r="J196" s="1221"/>
      <c r="K196" s="1221"/>
    </row>
    <row r="197" spans="1:11" ht="15" customHeight="1">
      <c r="A197" s="1275"/>
      <c r="B197" s="1274"/>
      <c r="C197" s="1589" t="s">
        <v>521</v>
      </c>
      <c r="D197" s="1687">
        <v>25400</v>
      </c>
      <c r="E197" s="1587">
        <v>25400</v>
      </c>
      <c r="F197" s="1221"/>
      <c r="G197" s="1221">
        <f t="shared" si="7"/>
        <v>25400</v>
      </c>
      <c r="H197" s="1221"/>
      <c r="I197" s="2081"/>
      <c r="J197" s="1221"/>
      <c r="K197" s="1221"/>
    </row>
    <row r="198" spans="1:11" ht="15" customHeight="1" hidden="1">
      <c r="A198" s="1275"/>
      <c r="B198" s="1274"/>
      <c r="C198" s="2209"/>
      <c r="D198" s="1296"/>
      <c r="E198" s="1587"/>
      <c r="F198" s="1221"/>
      <c r="G198" s="1221">
        <f t="shared" si="7"/>
        <v>0</v>
      </c>
      <c r="H198" s="1221"/>
      <c r="I198" s="2081" t="e">
        <f>H198/G198</f>
        <v>#DIV/0!</v>
      </c>
      <c r="J198" s="1468"/>
      <c r="K198" s="1468"/>
    </row>
    <row r="199" spans="1:11" ht="15" customHeight="1" hidden="1">
      <c r="A199" s="1275"/>
      <c r="B199" s="1274"/>
      <c r="C199" s="1558"/>
      <c r="D199" s="1296"/>
      <c r="E199" s="1587"/>
      <c r="F199" s="1587"/>
      <c r="G199" s="1221">
        <f t="shared" si="7"/>
        <v>0</v>
      </c>
      <c r="H199" s="1221"/>
      <c r="I199" s="2081"/>
      <c r="J199" s="1221"/>
      <c r="K199" s="1221"/>
    </row>
    <row r="200" spans="1:11" ht="15" customHeight="1">
      <c r="A200" s="1275"/>
      <c r="B200" s="1274">
        <v>4</v>
      </c>
      <c r="C200" s="1295" t="s">
        <v>138</v>
      </c>
      <c r="D200" s="1584">
        <f>SUM(D201:D209)</f>
        <v>37521</v>
      </c>
      <c r="E200" s="1584">
        <f>SUM(E201:E209)</f>
        <v>37521</v>
      </c>
      <c r="F200" s="1584">
        <f>SUM(F201:F215)</f>
        <v>0</v>
      </c>
      <c r="G200" s="1590">
        <f t="shared" si="7"/>
        <v>37521</v>
      </c>
      <c r="H200" s="2103">
        <f>SUM(H201:H215)</f>
        <v>0</v>
      </c>
      <c r="I200" s="2119">
        <f>H200/G200</f>
        <v>0</v>
      </c>
      <c r="J200" s="1260"/>
      <c r="K200" s="1260"/>
    </row>
    <row r="201" spans="1:11" ht="15" customHeight="1">
      <c r="A201" s="1275"/>
      <c r="B201" s="1274"/>
      <c r="C201" s="1338" t="s">
        <v>425</v>
      </c>
      <c r="D201" s="1687">
        <v>1500</v>
      </c>
      <c r="E201" s="1587">
        <v>1500</v>
      </c>
      <c r="F201" s="1221"/>
      <c r="G201" s="1221">
        <f t="shared" si="7"/>
        <v>1500</v>
      </c>
      <c r="H201" s="1389"/>
      <c r="I201" s="2081"/>
      <c r="J201" s="2054"/>
      <c r="K201" s="2054"/>
    </row>
    <row r="202" spans="1:11" ht="15" customHeight="1">
      <c r="A202" s="1275"/>
      <c r="B202" s="1274"/>
      <c r="C202" s="1301" t="s">
        <v>913</v>
      </c>
      <c r="D202" s="1687">
        <v>10500</v>
      </c>
      <c r="E202" s="1587">
        <v>10500</v>
      </c>
      <c r="F202" s="1221"/>
      <c r="G202" s="1221">
        <f t="shared" si="7"/>
        <v>10500</v>
      </c>
      <c r="H202" s="1389"/>
      <c r="I202" s="2081"/>
      <c r="J202" s="2054"/>
      <c r="K202" s="2054"/>
    </row>
    <row r="203" spans="1:11" ht="16.5" customHeight="1">
      <c r="A203" s="1275"/>
      <c r="B203" s="1274"/>
      <c r="C203" s="2209" t="s">
        <v>56</v>
      </c>
      <c r="D203" s="1296">
        <v>6700</v>
      </c>
      <c r="E203" s="1587">
        <v>6700</v>
      </c>
      <c r="F203" s="1221"/>
      <c r="G203" s="1221">
        <f t="shared" si="7"/>
        <v>6700</v>
      </c>
      <c r="H203" s="1461"/>
      <c r="I203" s="2081">
        <f>H203/G203</f>
        <v>0</v>
      </c>
      <c r="J203" s="1221"/>
      <c r="K203" s="1221"/>
    </row>
    <row r="204" spans="1:11" ht="16.5" customHeight="1" hidden="1">
      <c r="A204" s="1275"/>
      <c r="B204" s="1274"/>
      <c r="C204" s="2209"/>
      <c r="D204" s="1296"/>
      <c r="E204" s="1587"/>
      <c r="F204" s="1221"/>
      <c r="G204" s="1221"/>
      <c r="H204" s="1461"/>
      <c r="I204" s="2081"/>
      <c r="J204" s="1221"/>
      <c r="K204" s="1221"/>
    </row>
    <row r="205" spans="1:11" ht="15" customHeight="1" hidden="1">
      <c r="A205" s="1275"/>
      <c r="B205" s="1274"/>
      <c r="C205" s="2209"/>
      <c r="D205" s="1296"/>
      <c r="E205" s="1587"/>
      <c r="F205" s="1221"/>
      <c r="G205" s="1221">
        <f t="shared" si="7"/>
        <v>0</v>
      </c>
      <c r="H205" s="1461"/>
      <c r="I205" s="2081"/>
      <c r="J205" s="1221"/>
      <c r="K205" s="1221"/>
    </row>
    <row r="206" spans="1:11" ht="32.25" customHeight="1">
      <c r="A206" s="1275"/>
      <c r="B206" s="1274"/>
      <c r="C206" s="1338" t="s">
        <v>882</v>
      </c>
      <c r="D206" s="1296">
        <v>1000</v>
      </c>
      <c r="E206" s="1587">
        <v>1000</v>
      </c>
      <c r="F206" s="1221"/>
      <c r="G206" s="1221">
        <f t="shared" si="7"/>
        <v>1000</v>
      </c>
      <c r="H206" s="1461"/>
      <c r="I206" s="2081"/>
      <c r="J206" s="1221"/>
      <c r="K206" s="1221"/>
    </row>
    <row r="207" spans="1:11" ht="18" customHeight="1">
      <c r="A207" s="1275"/>
      <c r="B207" s="1274"/>
      <c r="C207" s="1338" t="s">
        <v>37</v>
      </c>
      <c r="D207" s="1296">
        <v>14500</v>
      </c>
      <c r="E207" s="1587">
        <v>14500</v>
      </c>
      <c r="F207" s="1221"/>
      <c r="G207" s="1221">
        <f t="shared" si="7"/>
        <v>14500</v>
      </c>
      <c r="H207" s="1461"/>
      <c r="I207" s="2119"/>
      <c r="J207" s="1221"/>
      <c r="K207" s="1221"/>
    </row>
    <row r="208" spans="1:11" ht="15" customHeight="1">
      <c r="A208" s="1275"/>
      <c r="B208" s="1274"/>
      <c r="C208" s="2209" t="s">
        <v>368</v>
      </c>
      <c r="D208" s="1296">
        <v>2321</v>
      </c>
      <c r="E208" s="1587">
        <v>2321</v>
      </c>
      <c r="F208" s="1221"/>
      <c r="G208" s="1221">
        <f t="shared" si="7"/>
        <v>2321</v>
      </c>
      <c r="H208" s="1461"/>
      <c r="I208" s="2119"/>
      <c r="J208" s="1221"/>
      <c r="K208" s="1221"/>
    </row>
    <row r="209" spans="1:12" ht="15" customHeight="1">
      <c r="A209" s="1275"/>
      <c r="B209" s="1274"/>
      <c r="C209" s="1301" t="s">
        <v>1018</v>
      </c>
      <c r="D209" s="1296">
        <v>1000</v>
      </c>
      <c r="E209" s="1587">
        <v>1000</v>
      </c>
      <c r="F209" s="1221"/>
      <c r="G209" s="1221">
        <f t="shared" si="7"/>
        <v>1000</v>
      </c>
      <c r="H209" s="1461"/>
      <c r="I209" s="2119"/>
      <c r="J209" s="1221"/>
      <c r="K209" s="1221"/>
      <c r="L209" s="1424"/>
    </row>
    <row r="210" spans="1:13" ht="15" customHeight="1">
      <c r="A210" s="2210"/>
      <c r="B210" s="2211">
        <v>5</v>
      </c>
      <c r="C210" s="1295" t="s">
        <v>248</v>
      </c>
      <c r="D210" s="2312">
        <f>SUM(D211:D212)</f>
        <v>195630</v>
      </c>
      <c r="E210" s="2312">
        <f>SUM(E211:E212)</f>
        <v>195630</v>
      </c>
      <c r="F210" s="1221"/>
      <c r="G210" s="1260">
        <f t="shared" si="7"/>
        <v>195630</v>
      </c>
      <c r="H210" s="1461"/>
      <c r="I210" s="2119"/>
      <c r="J210" s="1201"/>
      <c r="K210" s="1201"/>
      <c r="M210" s="1424"/>
    </row>
    <row r="211" spans="1:11" ht="21.75" customHeight="1">
      <c r="A211" s="2210"/>
      <c r="B211" s="2211"/>
      <c r="C211" s="1199" t="s">
        <v>1006</v>
      </c>
      <c r="D211" s="1401">
        <v>119085</v>
      </c>
      <c r="E211" s="1587">
        <v>119085</v>
      </c>
      <c r="F211" s="1221"/>
      <c r="G211" s="1221">
        <f t="shared" si="7"/>
        <v>119085</v>
      </c>
      <c r="H211" s="1461"/>
      <c r="I211" s="2119"/>
      <c r="J211" s="1201"/>
      <c r="K211" s="1201"/>
    </row>
    <row r="212" spans="1:11" ht="24.75" customHeight="1" thickBot="1">
      <c r="A212" s="2210"/>
      <c r="B212" s="2211"/>
      <c r="C212" s="1199" t="s">
        <v>1008</v>
      </c>
      <c r="D212" s="1401">
        <v>76545</v>
      </c>
      <c r="E212" s="1587">
        <v>76545</v>
      </c>
      <c r="F212" s="1221"/>
      <c r="G212" s="1221">
        <f t="shared" si="7"/>
        <v>76545</v>
      </c>
      <c r="H212" s="1461"/>
      <c r="I212" s="2119"/>
      <c r="J212" s="1201"/>
      <c r="K212" s="1201"/>
    </row>
    <row r="213" spans="1:11" ht="15" customHeight="1" hidden="1" thickBot="1">
      <c r="A213" s="2210"/>
      <c r="B213" s="2211"/>
      <c r="C213" s="1199"/>
      <c r="D213" s="1401"/>
      <c r="E213" s="1587"/>
      <c r="F213" s="1221"/>
      <c r="G213" s="1221"/>
      <c r="H213" s="1461"/>
      <c r="I213" s="2119"/>
      <c r="J213" s="1201"/>
      <c r="K213" s="1201"/>
    </row>
    <row r="214" spans="1:11" ht="15" customHeight="1" hidden="1" thickBot="1">
      <c r="A214" s="2210"/>
      <c r="B214" s="2211"/>
      <c r="C214" s="1199"/>
      <c r="D214" s="1401"/>
      <c r="E214" s="1587"/>
      <c r="F214" s="1221"/>
      <c r="G214" s="1221"/>
      <c r="H214" s="1461"/>
      <c r="I214" s="2119"/>
      <c r="J214" s="1201"/>
      <c r="K214" s="1201"/>
    </row>
    <row r="215" spans="1:11" ht="15" customHeight="1" hidden="1">
      <c r="A215" s="2210"/>
      <c r="B215" s="2211"/>
      <c r="C215" s="2212"/>
      <c r="D215" s="1401"/>
      <c r="E215" s="1587">
        <v>0</v>
      </c>
      <c r="F215" s="1221"/>
      <c r="G215" s="1221">
        <f aca="true" t="shared" si="8" ref="G215:G228">SUM(E215:F215)</f>
        <v>0</v>
      </c>
      <c r="H215" s="1461"/>
      <c r="I215" s="2119"/>
      <c r="J215" s="1435"/>
      <c r="K215" s="1435"/>
    </row>
    <row r="216" spans="1:11" ht="15" customHeight="1" thickBot="1">
      <c r="A216" s="1581">
        <v>6</v>
      </c>
      <c r="B216" s="1291"/>
      <c r="C216" s="1292" t="s">
        <v>64</v>
      </c>
      <c r="D216" s="1293">
        <f>D217+D221</f>
        <v>0</v>
      </c>
      <c r="E216" s="1293">
        <f>E217+E221</f>
        <v>0</v>
      </c>
      <c r="F216" s="1293">
        <f>F217+F221</f>
        <v>85381</v>
      </c>
      <c r="G216" s="1583">
        <f t="shared" si="8"/>
        <v>85381</v>
      </c>
      <c r="H216" s="1391">
        <f>H217+H221</f>
        <v>0</v>
      </c>
      <c r="I216" s="2109">
        <f>H216/G216</f>
        <v>0</v>
      </c>
      <c r="J216" s="1230"/>
      <c r="K216" s="1230"/>
    </row>
    <row r="217" spans="1:11" ht="18" customHeight="1">
      <c r="A217" s="1275"/>
      <c r="B217" s="1274">
        <v>1</v>
      </c>
      <c r="C217" s="1295" t="s">
        <v>256</v>
      </c>
      <c r="D217" s="1296">
        <f>D218</f>
        <v>0</v>
      </c>
      <c r="E217" s="1296">
        <f>E218+E219</f>
        <v>0</v>
      </c>
      <c r="F217" s="1296">
        <f>F218+F219</f>
        <v>85381</v>
      </c>
      <c r="G217" s="1591">
        <f t="shared" si="8"/>
        <v>85381</v>
      </c>
      <c r="H217" s="1461"/>
      <c r="I217" s="1513"/>
      <c r="J217" s="2007"/>
      <c r="K217" s="2007"/>
    </row>
    <row r="218" spans="1:11" ht="16.5" customHeight="1">
      <c r="A218" s="1275"/>
      <c r="B218" s="1274"/>
      <c r="C218" s="1364" t="s">
        <v>621</v>
      </c>
      <c r="D218" s="1296"/>
      <c r="E218" s="1592">
        <v>0</v>
      </c>
      <c r="F218" s="1591">
        <v>85381</v>
      </c>
      <c r="G218" s="1591">
        <f t="shared" si="8"/>
        <v>85381</v>
      </c>
      <c r="H218" s="1461"/>
      <c r="I218" s="1553"/>
      <c r="J218" s="1221"/>
      <c r="K218" s="1221"/>
    </row>
    <row r="219" spans="1:11" ht="15" customHeight="1">
      <c r="A219" s="1275"/>
      <c r="B219" s="1274"/>
      <c r="C219" s="1364"/>
      <c r="D219" s="1296"/>
      <c r="E219" s="1592"/>
      <c r="F219" s="1591"/>
      <c r="G219" s="1591">
        <f t="shared" si="8"/>
        <v>0</v>
      </c>
      <c r="H219" s="1461"/>
      <c r="I219" s="1553"/>
      <c r="J219" s="1221"/>
      <c r="K219" s="1221"/>
    </row>
    <row r="220" spans="1:11" ht="15" customHeight="1">
      <c r="A220" s="1275"/>
      <c r="B220" s="1274"/>
      <c r="C220" s="1295" t="s">
        <v>257</v>
      </c>
      <c r="D220" s="1296"/>
      <c r="E220" s="1592"/>
      <c r="F220" s="1591"/>
      <c r="G220" s="1591">
        <f t="shared" si="8"/>
        <v>0</v>
      </c>
      <c r="H220" s="1461"/>
      <c r="I220" s="1553"/>
      <c r="J220" s="1221"/>
      <c r="K220" s="1221"/>
    </row>
    <row r="221" spans="1:11" ht="12" customHeight="1">
      <c r="A221" s="1275"/>
      <c r="B221" s="1274">
        <v>2</v>
      </c>
      <c r="C221" s="1295" t="s">
        <v>141</v>
      </c>
      <c r="D221" s="1296">
        <f>D224+D222</f>
        <v>0</v>
      </c>
      <c r="E221" s="1296">
        <f>E224+E223+E222</f>
        <v>0</v>
      </c>
      <c r="F221" s="1296">
        <f>F224+F223+F222</f>
        <v>0</v>
      </c>
      <c r="G221" s="1221">
        <f t="shared" si="8"/>
        <v>0</v>
      </c>
      <c r="H221" s="2054">
        <f>H224+H222</f>
        <v>0</v>
      </c>
      <c r="I221" s="1553" t="e">
        <f>H221/G221</f>
        <v>#DIV/0!</v>
      </c>
      <c r="J221" s="1221"/>
      <c r="K221" s="1221"/>
    </row>
    <row r="222" spans="1:11" ht="15" customHeight="1">
      <c r="A222" s="1275"/>
      <c r="B222" s="1274"/>
      <c r="C222" s="1593"/>
      <c r="D222" s="1296"/>
      <c r="E222" s="1305"/>
      <c r="F222" s="1305"/>
      <c r="G222" s="1221">
        <f t="shared" si="8"/>
        <v>0</v>
      </c>
      <c r="H222" s="1461"/>
      <c r="I222" s="1553" t="e">
        <f>H222/G222</f>
        <v>#DIV/0!</v>
      </c>
      <c r="J222" s="1221"/>
      <c r="K222" s="1221"/>
    </row>
    <row r="223" spans="1:11" ht="15" customHeight="1">
      <c r="A223" s="1275"/>
      <c r="B223" s="1274"/>
      <c r="C223" s="1593" t="s">
        <v>76</v>
      </c>
      <c r="D223" s="1296"/>
      <c r="E223" s="1305"/>
      <c r="F223" s="1305"/>
      <c r="G223" s="1221">
        <f t="shared" si="8"/>
        <v>0</v>
      </c>
      <c r="H223" s="1461"/>
      <c r="I223" s="1553"/>
      <c r="J223" s="1221"/>
      <c r="K223" s="1221"/>
    </row>
    <row r="224" spans="1:11" ht="15" customHeight="1">
      <c r="A224" s="1275"/>
      <c r="B224" s="1274"/>
      <c r="C224" s="1338" t="s">
        <v>258</v>
      </c>
      <c r="D224" s="1296"/>
      <c r="E224" s="1587"/>
      <c r="F224" s="1221"/>
      <c r="G224" s="1221">
        <f t="shared" si="8"/>
        <v>0</v>
      </c>
      <c r="H224" s="1461"/>
      <c r="I224" s="1553" t="e">
        <f>H224/G224</f>
        <v>#DIV/0!</v>
      </c>
      <c r="J224" s="1221"/>
      <c r="K224" s="1221"/>
    </row>
    <row r="225" spans="1:11" ht="12.75" customHeight="1">
      <c r="A225" s="1275"/>
      <c r="B225" s="1274"/>
      <c r="C225" s="2282"/>
      <c r="D225" s="1296"/>
      <c r="E225" s="1990"/>
      <c r="F225" s="1990"/>
      <c r="G225" s="1201"/>
      <c r="H225" s="1461"/>
      <c r="I225" s="1553"/>
      <c r="J225" s="1221"/>
      <c r="K225" s="1221"/>
    </row>
    <row r="226" spans="1:11" ht="15" customHeight="1">
      <c r="A226" s="1275"/>
      <c r="B226" s="1274"/>
      <c r="C226" s="1991" t="s">
        <v>524</v>
      </c>
      <c r="D226" s="1296">
        <f>D227</f>
        <v>0</v>
      </c>
      <c r="E226" s="1990"/>
      <c r="F226" s="1990"/>
      <c r="G226" s="1201"/>
      <c r="H226" s="1461"/>
      <c r="I226" s="1553"/>
      <c r="J226" s="1221"/>
      <c r="K226" s="1221"/>
    </row>
    <row r="227" spans="1:11" ht="15" customHeight="1" hidden="1">
      <c r="A227" s="1594"/>
      <c r="B227" s="1595"/>
      <c r="C227" s="1645" t="s">
        <v>526</v>
      </c>
      <c r="D227" s="1398"/>
      <c r="E227" s="1990"/>
      <c r="F227" s="1990"/>
      <c r="G227" s="1201"/>
      <c r="H227" s="1461"/>
      <c r="I227" s="1553"/>
      <c r="J227" s="1221"/>
      <c r="K227" s="1221"/>
    </row>
    <row r="228" spans="1:11" ht="15" customHeight="1" thickBot="1">
      <c r="A228" s="1279"/>
      <c r="B228" s="1280"/>
      <c r="C228" s="1281" t="s">
        <v>259</v>
      </c>
      <c r="D228" s="1282">
        <f>D128+D210+D216+D225+D226</f>
        <v>4552952</v>
      </c>
      <c r="E228" s="1282">
        <f>E128+E210+E216+E225+E226</f>
        <v>4552952</v>
      </c>
      <c r="F228" s="1282">
        <f>F128+F216</f>
        <v>85381</v>
      </c>
      <c r="G228" s="1596">
        <f t="shared" si="8"/>
        <v>4638333</v>
      </c>
      <c r="H228" s="1435">
        <f>H128+H216</f>
        <v>0</v>
      </c>
      <c r="I228" s="2113">
        <f>H228/G228</f>
        <v>0</v>
      </c>
      <c r="J228" s="2117"/>
      <c r="K228" s="2117"/>
    </row>
    <row r="229" ht="12.75">
      <c r="D229" s="1424"/>
    </row>
    <row r="230" spans="4:6" ht="12.75">
      <c r="D230" s="1424"/>
      <c r="F230" s="1424"/>
    </row>
    <row r="231" ht="12.75">
      <c r="D231" s="1424"/>
    </row>
    <row r="232" ht="12.75">
      <c r="D232" s="1424"/>
    </row>
    <row r="233" ht="12.75">
      <c r="D233" s="1424"/>
    </row>
  </sheetData>
  <sheetProtection/>
  <printOptions horizontalCentered="1"/>
  <pageMargins left="0.3937007874015748" right="0.3937007874015748" top="0.9055118110236221" bottom="0.984251968503937" header="11.299212598425198" footer="0"/>
  <pageSetup firstPageNumber="17" useFirstPageNumber="1" horizontalDpi="600" verticalDpi="600" orientation="portrait" paperSize="9" scale="65" r:id="rId1"/>
  <headerFooter scaleWithDoc="0" alignWithMargins="0">
    <oddHeader>&amp;R&amp;P</oddHeader>
  </headerFooter>
  <rowBreaks count="1" manualBreakCount="1">
    <brk id="12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0.00390625" style="1514" customWidth="1"/>
    <col min="2" max="2" width="9.140625" style="1514" customWidth="1"/>
    <col min="3" max="3" width="61.421875" style="1514" customWidth="1"/>
    <col min="4" max="4" width="14.57421875" style="1514" hidden="1" customWidth="1"/>
    <col min="5" max="5" width="14.28125" style="1514" customWidth="1"/>
    <col min="6" max="6" width="10.8515625" style="1514" customWidth="1"/>
    <col min="7" max="7" width="12.7109375" style="1514" customWidth="1"/>
    <col min="8" max="8" width="12.421875" style="1514" customWidth="1"/>
    <col min="9" max="9" width="10.140625" style="1514" hidden="1" customWidth="1"/>
    <col min="10" max="10" width="7.421875" style="1514" hidden="1" customWidth="1"/>
    <col min="11" max="12" width="9.140625" style="1514" customWidth="1"/>
    <col min="13" max="13" width="13.140625" style="1514" hidden="1" customWidth="1"/>
    <col min="14" max="14" width="0" style="1514" hidden="1" customWidth="1"/>
    <col min="15" max="16384" width="9.140625" style="1514" customWidth="1"/>
  </cols>
  <sheetData>
    <row r="2" spans="1:7" ht="16.5" thickBot="1">
      <c r="A2" s="987" t="s">
        <v>265</v>
      </c>
      <c r="E2" s="1177"/>
      <c r="G2" s="1598" t="s">
        <v>266</v>
      </c>
    </row>
    <row r="3" spans="1:11" ht="15.75">
      <c r="A3" s="1178" t="s">
        <v>109</v>
      </c>
      <c r="B3" s="1179"/>
      <c r="C3" s="2036" t="s">
        <v>945</v>
      </c>
      <c r="D3" s="1927"/>
      <c r="E3" s="1181" t="s">
        <v>175</v>
      </c>
      <c r="F3" s="1253"/>
      <c r="G3" s="1253"/>
      <c r="H3" s="1253"/>
      <c r="I3" s="1253"/>
      <c r="J3" s="1253"/>
      <c r="K3" s="1253"/>
    </row>
    <row r="4" spans="1:11" ht="16.5" thickBot="1">
      <c r="A4" s="1183" t="s">
        <v>111</v>
      </c>
      <c r="B4" s="1184"/>
      <c r="C4" s="1599"/>
      <c r="D4" s="1888"/>
      <c r="E4" s="1600"/>
      <c r="F4" s="1253"/>
      <c r="G4" s="1253"/>
      <c r="H4" s="1253"/>
      <c r="I4" s="1253"/>
      <c r="J4" s="1253"/>
      <c r="K4" s="1253"/>
    </row>
    <row r="5" spans="1:11" ht="15.75" thickBot="1">
      <c r="A5" s="1187"/>
      <c r="B5" s="1187"/>
      <c r="C5" s="1187"/>
      <c r="D5" s="1187"/>
      <c r="E5" s="1188" t="s">
        <v>113</v>
      </c>
      <c r="F5" s="1253"/>
      <c r="G5" s="1253"/>
      <c r="H5" s="1253"/>
      <c r="I5" s="1253"/>
      <c r="J5" s="1253"/>
      <c r="K5" s="1253"/>
    </row>
    <row r="6" spans="1:14" ht="51">
      <c r="A6" s="1601" t="s">
        <v>114</v>
      </c>
      <c r="B6" s="1602" t="s">
        <v>115</v>
      </c>
      <c r="C6" s="1191" t="s">
        <v>116</v>
      </c>
      <c r="D6" s="1889" t="s">
        <v>241</v>
      </c>
      <c r="E6" s="1192" t="s">
        <v>933</v>
      </c>
      <c r="F6" s="1193" t="s">
        <v>1049</v>
      </c>
      <c r="G6" s="1193" t="s">
        <v>564</v>
      </c>
      <c r="H6" s="1603" t="s">
        <v>646</v>
      </c>
      <c r="I6" s="1604" t="s">
        <v>390</v>
      </c>
      <c r="J6" s="2133" t="s">
        <v>149</v>
      </c>
      <c r="K6" s="2128" t="s">
        <v>47</v>
      </c>
      <c r="L6" s="1195" t="s">
        <v>48</v>
      </c>
      <c r="M6" s="1195" t="s">
        <v>613</v>
      </c>
      <c r="N6" s="1195" t="s">
        <v>614</v>
      </c>
    </row>
    <row r="7" spans="1:12" ht="15.75">
      <c r="A7" s="1214"/>
      <c r="B7" s="1215"/>
      <c r="C7" s="1361" t="s">
        <v>118</v>
      </c>
      <c r="D7" s="1928"/>
      <c r="E7" s="1216"/>
      <c r="F7" s="1570"/>
      <c r="G7" s="1570"/>
      <c r="H7" s="1559"/>
      <c r="I7" s="1605"/>
      <c r="J7" s="1570"/>
      <c r="K7" s="1605"/>
      <c r="L7" s="1681"/>
    </row>
    <row r="8" spans="1:12" ht="12.75">
      <c r="A8" s="1214">
        <v>1</v>
      </c>
      <c r="B8" s="1215"/>
      <c r="C8" s="1046" t="s">
        <v>649</v>
      </c>
      <c r="D8" s="1929"/>
      <c r="E8" s="1216"/>
      <c r="F8" s="1570"/>
      <c r="G8" s="1570"/>
      <c r="H8" s="1559"/>
      <c r="I8" s="1605"/>
      <c r="J8" s="1570"/>
      <c r="K8" s="1605"/>
      <c r="L8" s="1681"/>
    </row>
    <row r="9" spans="1:13" ht="12.75">
      <c r="A9" s="1214"/>
      <c r="B9" s="1215">
        <v>1</v>
      </c>
      <c r="C9" s="1040" t="s">
        <v>686</v>
      </c>
      <c r="D9" s="1041">
        <f>SUM('[9]BevjcsKözpontiÓvoda:BevjcsBölcs'!D9)</f>
        <v>0</v>
      </c>
      <c r="E9" s="1517">
        <f>SUM('[9]BevjcsPOLGHIV:BevjcsBölcs'!E9)</f>
        <v>30</v>
      </c>
      <c r="F9" s="1517">
        <f>SUM('[9]BevjcsPOLGHIV:BevjcsBölcs'!F9)</f>
        <v>30</v>
      </c>
      <c r="G9" s="1517">
        <f>SUM('[9]BevjcsPOLGHIV:BevjcsBölcs'!G9)</f>
        <v>0</v>
      </c>
      <c r="H9" s="1570">
        <f>SUM(F9:G9)</f>
        <v>30</v>
      </c>
      <c r="I9" s="1605">
        <f>SUM('[9]BevjcsKözpontiÓvoda:BevjcsBölcs'!I9)</f>
        <v>0</v>
      </c>
      <c r="J9" s="2134"/>
      <c r="K9" s="1605"/>
      <c r="L9" s="1681"/>
      <c r="M9" s="1514">
        <v>0</v>
      </c>
    </row>
    <row r="10" spans="1:14" ht="12.75">
      <c r="A10" s="1214"/>
      <c r="B10" s="1215">
        <v>2</v>
      </c>
      <c r="C10" s="1040" t="s">
        <v>695</v>
      </c>
      <c r="D10" s="1041">
        <f>SUM('[9]BevjcsKözpontiÓvoda:BevjcsBölcs'!D10)</f>
        <v>289856</v>
      </c>
      <c r="E10" s="1517">
        <f>SUM('[9]BevjcsPOLGHIV:BevjcsBölcs'!E10)</f>
        <v>359296</v>
      </c>
      <c r="F10" s="1517">
        <f>SUM('[9]BevjcsPOLGHIV:BevjcsBölcs'!F10)</f>
        <v>359296</v>
      </c>
      <c r="G10" s="1517">
        <f>SUM('[9]BevjcsPOLGHIV:BevjcsBölcs'!G10)</f>
        <v>0</v>
      </c>
      <c r="H10" s="1606">
        <f>SUM(F10:G10)</f>
        <v>359296</v>
      </c>
      <c r="I10" s="1047">
        <f>SUM('[9]BevjcsKözpontiÓvoda:BevjcsBölcs'!I10)</f>
        <v>0</v>
      </c>
      <c r="J10" s="2134">
        <f>I10/H10</f>
        <v>0</v>
      </c>
      <c r="K10" s="1517">
        <f>SUM('[9]BevjcsPOLGHIV:BevjcsBölcs'!K10)</f>
        <v>257173</v>
      </c>
      <c r="L10" s="1517">
        <f>SUM('[9]BevjcsPOLGHIV:BevjcsBölcs'!L10)</f>
        <v>0</v>
      </c>
      <c r="M10" s="1514">
        <v>348787</v>
      </c>
      <c r="N10" s="1649">
        <f>M10-E10</f>
        <v>-10509</v>
      </c>
    </row>
    <row r="11" spans="1:14" ht="12.75">
      <c r="A11" s="1214"/>
      <c r="B11" s="1215">
        <v>3</v>
      </c>
      <c r="C11" s="1040" t="s">
        <v>653</v>
      </c>
      <c r="D11" s="1041">
        <f>SUM('[9]BevjcsKözpontiÓvoda:BevjcsBölcs'!D11)</f>
        <v>19064</v>
      </c>
      <c r="E11" s="1517">
        <f>SUM('[9]BevjcsPOLGHIV:BevjcsBölcs'!E11)</f>
        <v>42537</v>
      </c>
      <c r="F11" s="1517">
        <f>SUM('[9]BevjcsPOLGHIV:BevjcsBölcs'!F11)</f>
        <v>42537</v>
      </c>
      <c r="G11" s="1517">
        <f>SUM('[9]BevjcsPOLGHIV:BevjcsBölcs'!G11)</f>
        <v>0</v>
      </c>
      <c r="H11" s="1606">
        <f>SUM(F11:G11)</f>
        <v>42537</v>
      </c>
      <c r="I11" s="1047">
        <f>SUM('[9]BevjcsKözpontiÓvoda:BevjcsBölcs'!I11)</f>
        <v>0</v>
      </c>
      <c r="J11" s="2134">
        <f>I11/H11</f>
        <v>0</v>
      </c>
      <c r="K11" s="1517">
        <f>SUM('[9]BevjcsPOLGHIV:BevjcsBölcs'!K11)</f>
        <v>17070</v>
      </c>
      <c r="L11" s="1517">
        <f>SUM('[9]BevjcsPOLGHIV:BevjcsBölcs'!L11)</f>
        <v>0</v>
      </c>
      <c r="M11" s="1514">
        <v>42642</v>
      </c>
      <c r="N11" s="1649">
        <f aca="true" t="shared" si="0" ref="N11:N68">M11-E11</f>
        <v>105</v>
      </c>
    </row>
    <row r="12" spans="1:14" ht="12.75">
      <c r="A12" s="1214"/>
      <c r="B12" s="1215">
        <v>4</v>
      </c>
      <c r="C12" s="1040" t="s">
        <v>655</v>
      </c>
      <c r="D12" s="1041">
        <f>SUM('[9]BevjcsKözpontiÓvoda:BevjcsBölcs'!D12)</f>
        <v>0</v>
      </c>
      <c r="E12" s="1517">
        <f>SUM('[9]BevjcsPOLGHIV:BevjcsBölcs'!E12)</f>
        <v>0</v>
      </c>
      <c r="F12" s="1517">
        <f>SUM('[9]BevjcsPOLGHIV:BevjcsBölcs'!F12)</f>
        <v>0</v>
      </c>
      <c r="G12" s="1517">
        <f>SUM('[9]BevjcsPOLGHIV:BevjcsBölcs'!G12)</f>
        <v>0</v>
      </c>
      <c r="H12" s="1606">
        <f>SUM(F12:G12)</f>
        <v>0</v>
      </c>
      <c r="I12" s="1047">
        <f>SUM('[9]BevjcsKözpontiÓvoda:BevjcsBölcs'!I12)</f>
        <v>0</v>
      </c>
      <c r="J12" s="2134"/>
      <c r="K12" s="1517">
        <f>SUM('[9]BevjcsPOLGHIV:BevjcsBölcs'!K12)</f>
        <v>0</v>
      </c>
      <c r="L12" s="1517">
        <f>SUM('[9]BevjcsPOLGHIV:BevjcsBölcs'!L12)</f>
        <v>0</v>
      </c>
      <c r="M12" s="1514">
        <v>0</v>
      </c>
      <c r="N12" s="1649">
        <f t="shared" si="0"/>
        <v>0</v>
      </c>
    </row>
    <row r="13" spans="1:14" ht="12.75">
      <c r="A13" s="1214"/>
      <c r="B13" s="1215">
        <v>5</v>
      </c>
      <c r="C13" s="1040" t="s">
        <v>683</v>
      </c>
      <c r="D13" s="1041">
        <f>SUM('[9]BevjcsKözpontiÓvoda:BevjcsBölcs'!D13)</f>
        <v>0</v>
      </c>
      <c r="E13" s="1517">
        <f>SUM('[9]BevjcsPOLGHIV:BevjcsBölcs'!E13)</f>
        <v>129</v>
      </c>
      <c r="F13" s="1517">
        <f>SUM('[9]BevjcsPOLGHIV:BevjcsBölcs'!F13)</f>
        <v>129</v>
      </c>
      <c r="G13" s="1517">
        <f>SUM('[9]BevjcsPOLGHIV:BevjcsBölcs'!G13)</f>
        <v>0</v>
      </c>
      <c r="H13" s="1606">
        <f>SUM(F13:G13)</f>
        <v>129</v>
      </c>
      <c r="I13" s="1047">
        <f>SUM('[9]BevjcsKözpontiÓvoda:BevjcsBölcs'!I13)</f>
        <v>0</v>
      </c>
      <c r="J13" s="2134"/>
      <c r="K13" s="1517">
        <f>SUM('[9]BevjcsPOLGHIV:BevjcsBölcs'!K13)</f>
        <v>0</v>
      </c>
      <c r="L13" s="1517">
        <f>SUM('[9]BevjcsPOLGHIV:BevjcsBölcs'!L13)</f>
        <v>0</v>
      </c>
      <c r="M13" s="1514">
        <v>0</v>
      </c>
      <c r="N13" s="1649">
        <f t="shared" si="0"/>
        <v>-129</v>
      </c>
    </row>
    <row r="14" spans="1:14" ht="12.75">
      <c r="A14" s="1214"/>
      <c r="B14" s="1215"/>
      <c r="C14" s="1046" t="s">
        <v>658</v>
      </c>
      <c r="D14" s="1041">
        <f>SUM(D9:D13)</f>
        <v>308920</v>
      </c>
      <c r="E14" s="1517">
        <f>SUM(E9:E13)</f>
        <v>401992</v>
      </c>
      <c r="F14" s="1517">
        <f aca="true" t="shared" si="1" ref="F14:L14">SUM(F9:F13)</f>
        <v>401992</v>
      </c>
      <c r="G14" s="1517">
        <f t="shared" si="1"/>
        <v>0</v>
      </c>
      <c r="H14" s="1517">
        <f t="shared" si="1"/>
        <v>401992</v>
      </c>
      <c r="I14" s="1517">
        <f t="shared" si="1"/>
        <v>0</v>
      </c>
      <c r="J14" s="2134">
        <f>I14/H14</f>
        <v>0</v>
      </c>
      <c r="K14" s="1517">
        <f t="shared" si="1"/>
        <v>274243</v>
      </c>
      <c r="L14" s="1517">
        <f t="shared" si="1"/>
        <v>0</v>
      </c>
      <c r="M14" s="1514">
        <v>391429</v>
      </c>
      <c r="N14" s="1649">
        <f t="shared" si="0"/>
        <v>-10563</v>
      </c>
    </row>
    <row r="15" spans="1:14" ht="13.5" thickBot="1">
      <c r="A15" s="1224"/>
      <c r="B15" s="1225">
        <v>7</v>
      </c>
      <c r="C15" s="1073" t="s">
        <v>660</v>
      </c>
      <c r="D15" s="1931"/>
      <c r="E15" s="1047">
        <f>SUM('[9]BevjcsKözpontiÓvoda:BevjcsBölcs'!E15)</f>
        <v>0</v>
      </c>
      <c r="F15" s="1607">
        <f>SUM('[9]BevjcsKözpontiÓvoda:BevjcsBölcs'!F15)</f>
        <v>0</v>
      </c>
      <c r="G15" s="1608">
        <f>SUM('[9]BevjcsKözpontiÓvoda:BevjcsBölcs'!G15)</f>
        <v>0</v>
      </c>
      <c r="H15" s="1609"/>
      <c r="I15" s="1610"/>
      <c r="J15" s="2135"/>
      <c r="K15" s="1926"/>
      <c r="L15" s="1978"/>
      <c r="N15" s="1649">
        <f t="shared" si="0"/>
        <v>0</v>
      </c>
    </row>
    <row r="16" spans="1:14" ht="13.5" thickBot="1">
      <c r="A16" s="1228"/>
      <c r="B16" s="1229"/>
      <c r="C16" s="1057" t="s">
        <v>119</v>
      </c>
      <c r="D16" s="1058">
        <f>SUM(D14:D15)</f>
        <v>308920</v>
      </c>
      <c r="E16" s="1058">
        <f>SUM(E14:E15)</f>
        <v>401992</v>
      </c>
      <c r="F16" s="1611">
        <f>SUM(F14:F15)</f>
        <v>401992</v>
      </c>
      <c r="G16" s="1611">
        <f>SUM(G14:G15)</f>
        <v>0</v>
      </c>
      <c r="H16" s="1611">
        <f>SUM(F16:G16)</f>
        <v>401992</v>
      </c>
      <c r="I16" s="1612">
        <f>SUM(I14:I15)</f>
        <v>0</v>
      </c>
      <c r="J16" s="2136">
        <f>I16/H16</f>
        <v>0</v>
      </c>
      <c r="K16" s="1304">
        <f>SUM(K14:K15)</f>
        <v>274243</v>
      </c>
      <c r="L16" s="1058">
        <f>SUM(L14:L15)</f>
        <v>0</v>
      </c>
      <c r="M16" s="1514">
        <v>391429</v>
      </c>
      <c r="N16" s="1649">
        <f t="shared" si="0"/>
        <v>-10563</v>
      </c>
    </row>
    <row r="17" spans="1:14" ht="12.75">
      <c r="A17" s="1233">
        <v>2</v>
      </c>
      <c r="B17" s="1234"/>
      <c r="C17" s="1235" t="s">
        <v>668</v>
      </c>
      <c r="D17" s="1932"/>
      <c r="E17" s="1257"/>
      <c r="F17" s="1517">
        <f>SUM('[9]BevjcsPOLGHIV:BevjcsBölcs'!F17)</f>
        <v>0</v>
      </c>
      <c r="G17" s="1517">
        <f>SUM('[9]BevjcsPOLGHIV:BevjcsBölcs'!G17)</f>
        <v>0</v>
      </c>
      <c r="H17" s="1613"/>
      <c r="I17" s="1614"/>
      <c r="J17" s="2137"/>
      <c r="K17" s="1658"/>
      <c r="L17" s="1517">
        <f>SUM('[9]BevjcsPOLGHIV:BevjcsBölcs'!L17)</f>
        <v>0</v>
      </c>
      <c r="M17" s="1514">
        <v>0</v>
      </c>
      <c r="N17" s="1649">
        <f t="shared" si="0"/>
        <v>0</v>
      </c>
    </row>
    <row r="18" spans="1:14" ht="12.75">
      <c r="A18" s="1214"/>
      <c r="B18" s="1215"/>
      <c r="C18" s="1040"/>
      <c r="D18" s="1041">
        <f>SUM('[9]BevjcsKözpontiÓvoda:BevjcsBölcs'!D18)</f>
        <v>0</v>
      </c>
      <c r="E18" s="1517">
        <f>SUM('[9]BevjcsPOLGHIV:BevjcsBölcs'!E18)</f>
        <v>0</v>
      </c>
      <c r="F18" s="1517">
        <f>SUM('[9]BevjcsPOLGHIV:BevjcsBölcs'!F18)</f>
        <v>0</v>
      </c>
      <c r="G18" s="1517">
        <f>SUM('[9]BevjcsPOLGHIV:BevjcsBölcs'!G18)</f>
        <v>0</v>
      </c>
      <c r="H18" s="1606">
        <f>SUM(F18:G18)</f>
        <v>0</v>
      </c>
      <c r="I18" s="1605">
        <f>SUM('[9]BevjcsKözpontiÓvoda:BevjcsBölcs'!I18)</f>
        <v>0</v>
      </c>
      <c r="J18" s="2134"/>
      <c r="K18" s="1517">
        <f>SUM('[9]BevjcsPOLGHIV:BevjcsBölcs'!K18)</f>
        <v>0</v>
      </c>
      <c r="L18" s="1517">
        <f>SUM('[9]BevjcsPOLGHIV:BevjcsBölcs'!L18)</f>
        <v>0</v>
      </c>
      <c r="M18" s="1514">
        <v>0</v>
      </c>
      <c r="N18" s="1649">
        <f t="shared" si="0"/>
        <v>0</v>
      </c>
    </row>
    <row r="19" spans="1:14" ht="12.75">
      <c r="A19" s="1214"/>
      <c r="B19" s="1215">
        <v>1</v>
      </c>
      <c r="C19" s="1040" t="s">
        <v>694</v>
      </c>
      <c r="D19" s="1041">
        <f>SUM('[9]BevjcsKözpontiÓvoda:BevjcsBölcs'!D19)</f>
        <v>0</v>
      </c>
      <c r="E19" s="1517">
        <f>SUM('[9]BevjcsPOLGHIV:BevjcsBölcs'!E19)</f>
        <v>0</v>
      </c>
      <c r="F19" s="1517">
        <f>SUM('[9]BevjcsPOLGHIV:BevjcsBölcs'!F19)</f>
        <v>0</v>
      </c>
      <c r="G19" s="1517">
        <f>SUM('[9]BevjcsPOLGHIV:BevjcsBölcs'!G19)</f>
        <v>0</v>
      </c>
      <c r="H19" s="1606">
        <f>SUM(F19:G19)</f>
        <v>0</v>
      </c>
      <c r="I19" s="1605">
        <f>SUM('[9]BevjcsKözpontiÓvoda:BevjcsBölcs'!I19)</f>
        <v>0</v>
      </c>
      <c r="J19" s="2134"/>
      <c r="K19" s="1517">
        <f>SUM('[9]BevjcsPOLGHIV:BevjcsBölcs'!K19)</f>
        <v>0</v>
      </c>
      <c r="L19" s="1517">
        <f>SUM('[9]BevjcsPOLGHIV:BevjcsBölcs'!L19)</f>
        <v>0</v>
      </c>
      <c r="M19" s="1514">
        <v>0</v>
      </c>
      <c r="N19" s="1649">
        <f t="shared" si="0"/>
        <v>0</v>
      </c>
    </row>
    <row r="20" spans="1:14" ht="12.75">
      <c r="A20" s="1214"/>
      <c r="B20" s="1215">
        <v>2</v>
      </c>
      <c r="C20" s="1040" t="s">
        <v>673</v>
      </c>
      <c r="D20" s="1041">
        <f>SUM('[9]BevjcsKözpontiÓvoda:BevjcsBölcs'!D20)</f>
        <v>0</v>
      </c>
      <c r="E20" s="1517">
        <f>SUM('[9]BevjcsPOLGHIV:BevjcsBölcs'!E20)</f>
        <v>0</v>
      </c>
      <c r="F20" s="1517">
        <f>SUM('[9]BevjcsPOLGHIV:BevjcsBölcs'!F20)</f>
        <v>0</v>
      </c>
      <c r="G20" s="1517">
        <f>SUM('[9]BevjcsPOLGHIV:BevjcsBölcs'!G20)</f>
        <v>0</v>
      </c>
      <c r="H20" s="1606">
        <f>SUM(F20:G20)</f>
        <v>0</v>
      </c>
      <c r="I20" s="1605">
        <f>SUM('[9]BevjcsKözpontiÓvoda:BevjcsBölcs'!I20)</f>
        <v>0</v>
      </c>
      <c r="J20" s="2134"/>
      <c r="K20" s="1517">
        <f>SUM('[9]BevjcsPOLGHIV:BevjcsBölcs'!K20)</f>
        <v>0</v>
      </c>
      <c r="L20" s="1517">
        <f>SUM('[9]BevjcsPOLGHIV:BevjcsBölcs'!L20)</f>
        <v>0</v>
      </c>
      <c r="M20" s="1514">
        <v>0</v>
      </c>
      <c r="N20" s="1649">
        <f t="shared" si="0"/>
        <v>0</v>
      </c>
    </row>
    <row r="21" spans="1:14" ht="13.5" thickBot="1">
      <c r="A21" s="1224"/>
      <c r="B21" s="1225">
        <v>3</v>
      </c>
      <c r="C21" s="1073" t="s">
        <v>684</v>
      </c>
      <c r="D21" s="1050">
        <f>SUM('[9]BevjcsKözpontiÓvoda:BevjcsBölcs'!D21)</f>
        <v>0</v>
      </c>
      <c r="E21" s="1517">
        <f>SUM('[9]BevjcsPOLGHIV:BevjcsBölcs'!E21)</f>
        <v>0</v>
      </c>
      <c r="F21" s="1517">
        <f>SUM('[9]BevjcsPOLGHIV:BevjcsBölcs'!F21)</f>
        <v>0</v>
      </c>
      <c r="G21" s="1517">
        <f>SUM('[9]BevjcsPOLGHIV:BevjcsBölcs'!G21)</f>
        <v>0</v>
      </c>
      <c r="H21" s="1606">
        <f>SUM(F21:G21)</f>
        <v>0</v>
      </c>
      <c r="I21" s="1605">
        <f>SUM('[9]BevjcsKözpontiÓvoda:BevjcsBölcs'!I21)</f>
        <v>0</v>
      </c>
      <c r="J21" s="2135"/>
      <c r="K21" s="1517">
        <f>SUM('[9]BevjcsPOLGHIV:BevjcsBölcs'!K21)</f>
        <v>0</v>
      </c>
      <c r="L21" s="1517">
        <f>SUM('[9]BevjcsPOLGHIV:BevjcsBölcs'!L21)</f>
        <v>0</v>
      </c>
      <c r="M21" s="1514">
        <v>0</v>
      </c>
      <c r="N21" s="1649">
        <f t="shared" si="0"/>
        <v>0</v>
      </c>
    </row>
    <row r="22" spans="1:14" ht="13.5" thickBot="1">
      <c r="A22" s="1228"/>
      <c r="B22" s="1229"/>
      <c r="C22" s="1057" t="s">
        <v>668</v>
      </c>
      <c r="D22" s="1058">
        <f>SUM(D18:D21)</f>
        <v>0</v>
      </c>
      <c r="E22" s="1058">
        <f>SUM(E18:E21)</f>
        <v>0</v>
      </c>
      <c r="F22" s="1615">
        <f>SUM(F18:F21)</f>
        <v>0</v>
      </c>
      <c r="G22" s="1615">
        <f>SUM(G18:G21)</f>
        <v>0</v>
      </c>
      <c r="H22" s="1615">
        <f>SUM(F22:G22)</f>
        <v>0</v>
      </c>
      <c r="I22" s="1616">
        <f>SUM(I18:I21)</f>
        <v>0</v>
      </c>
      <c r="J22" s="2138"/>
      <c r="K22" s="1632"/>
      <c r="L22" s="1678"/>
      <c r="M22" s="1514">
        <v>0</v>
      </c>
      <c r="N22" s="1649">
        <f t="shared" si="0"/>
        <v>0</v>
      </c>
    </row>
    <row r="23" spans="1:14" ht="12.75">
      <c r="A23" s="1233">
        <v>3</v>
      </c>
      <c r="B23" s="1234"/>
      <c r="C23" s="1235" t="s">
        <v>154</v>
      </c>
      <c r="D23" s="1932"/>
      <c r="E23" s="1517">
        <f>SUM('[9]BevjcsPOLGHIV:BevjcsBölcs'!E23)</f>
        <v>0</v>
      </c>
      <c r="F23" s="1517">
        <f>SUM('[9]BevjcsPOLGHIV:BevjcsBölcs'!F23)</f>
        <v>0</v>
      </c>
      <c r="G23" s="1517">
        <f>SUM('[9]BevjcsPOLGHIV:BevjcsBölcs'!G23)</f>
        <v>0</v>
      </c>
      <c r="H23" s="1613"/>
      <c r="I23" s="1614"/>
      <c r="J23" s="2137"/>
      <c r="K23" s="1939"/>
      <c r="L23" s="1684"/>
      <c r="M23" s="1514">
        <v>0</v>
      </c>
      <c r="N23" s="1649">
        <f t="shared" si="0"/>
        <v>0</v>
      </c>
    </row>
    <row r="24" spans="1:14" ht="12.75">
      <c r="A24" s="1214"/>
      <c r="B24" s="1215">
        <v>1</v>
      </c>
      <c r="C24" s="1040" t="s">
        <v>216</v>
      </c>
      <c r="D24" s="1041">
        <f>SUM('[9]BevjcsKözpontiÓvoda:BevjcsBölcs'!D24)</f>
        <v>801011</v>
      </c>
      <c r="E24" s="1517">
        <f>SUM('[9]BevjcsPOLGHIV:BevjcsBölcs'!E24)</f>
        <v>1737828</v>
      </c>
      <c r="F24" s="1517">
        <f>SUM('[9]BevjcsPOLGHIV:BevjcsBölcs'!F24)</f>
        <v>1737828</v>
      </c>
      <c r="G24" s="1517">
        <f>SUM('[9]BevjcsPOLGHIV:BevjcsBölcs'!G24)</f>
        <v>46971</v>
      </c>
      <c r="H24" s="1606">
        <f>SUM(F24:G24)</f>
        <v>1784799</v>
      </c>
      <c r="I24" s="1605">
        <f>SUM('[9]BevjcsKözpontiÓvoda:BevjcsBölcs'!I24)</f>
        <v>0</v>
      </c>
      <c r="J24" s="2134">
        <f>I24/H24</f>
        <v>0</v>
      </c>
      <c r="K24" s="1517">
        <f>SUM('[9]BevjcsPOLGHIV:BevjcsBölcs'!K24)</f>
        <v>299645</v>
      </c>
      <c r="L24" s="1517">
        <f>SUM('[9]BevjcsPOLGHIV:BevjcsBölcs'!L24)</f>
        <v>28673</v>
      </c>
      <c r="M24" s="1514">
        <v>1356499</v>
      </c>
      <c r="N24" s="1649">
        <f t="shared" si="0"/>
        <v>-381329</v>
      </c>
    </row>
    <row r="25" spans="1:14" ht="12.75">
      <c r="A25" s="1214"/>
      <c r="B25" s="1215">
        <v>2</v>
      </c>
      <c r="C25" s="1040" t="s">
        <v>704</v>
      </c>
      <c r="D25" s="1041">
        <f>SUM('[9]BevjcsKözpontiÓvoda:BevjcsBölcs'!D25)</f>
        <v>0</v>
      </c>
      <c r="E25" s="1517">
        <f>SUM('[9]BevjcsPOLGHIV:BevjcsBölcs'!E25)</f>
        <v>0</v>
      </c>
      <c r="F25" s="1517">
        <f>SUM('[9]BevjcsPOLGHIV:BevjcsBölcs'!F25)</f>
        <v>0</v>
      </c>
      <c r="G25" s="1517">
        <f>SUM('[9]BevjcsPOLGHIV:BevjcsBölcs'!G25)</f>
        <v>0</v>
      </c>
      <c r="H25" s="1606">
        <f>SUM(F25:G25)</f>
        <v>0</v>
      </c>
      <c r="I25" s="1605">
        <f>SUM('[9]BevjcsKözpontiÓvoda:BevjcsBölcs'!I25)</f>
        <v>0</v>
      </c>
      <c r="J25" s="2134"/>
      <c r="K25" s="1517">
        <f>SUM('[9]BevjcsPOLGHIV:BevjcsBölcs'!K25)</f>
        <v>0</v>
      </c>
      <c r="L25" s="1517">
        <f>SUM('[9]BevjcsPOLGHIV:BevjcsBölcs'!L25)</f>
        <v>0</v>
      </c>
      <c r="M25" s="1514">
        <v>0</v>
      </c>
      <c r="N25" s="1649">
        <f t="shared" si="0"/>
        <v>0</v>
      </c>
    </row>
    <row r="26" spans="1:14" ht="12.75">
      <c r="A26" s="1214"/>
      <c r="B26" s="1215">
        <v>3</v>
      </c>
      <c r="C26" s="1040" t="s">
        <v>706</v>
      </c>
      <c r="D26" s="1041">
        <f>SUM('[9]BevjcsKözpontiÓvoda:BevjcsBölcs'!D26)</f>
        <v>0</v>
      </c>
      <c r="E26" s="1517">
        <f>SUM('[9]BevjcsPOLGHIV:BevjcsBölcs'!E26)</f>
        <v>0</v>
      </c>
      <c r="F26" s="1517">
        <f>SUM('[9]BevjcsPOLGHIV:BevjcsBölcs'!F26)</f>
        <v>0</v>
      </c>
      <c r="G26" s="1517">
        <f>SUM('[9]BevjcsPOLGHIV:BevjcsBölcs'!G26)</f>
        <v>0</v>
      </c>
      <c r="H26" s="1606">
        <f>SUM(F26:G26)</f>
        <v>0</v>
      </c>
      <c r="I26" s="1605">
        <f>SUM('[9]BevjcsKözpontiÓvoda:BevjcsBölcs'!I26)</f>
        <v>0</v>
      </c>
      <c r="J26" s="2134"/>
      <c r="K26" s="1517">
        <f>SUM('[9]BevjcsPOLGHIV:BevjcsBölcs'!K26)</f>
        <v>0</v>
      </c>
      <c r="L26" s="1517">
        <f>SUM('[9]BevjcsPOLGHIV:BevjcsBölcs'!L26)</f>
        <v>0</v>
      </c>
      <c r="M26" s="1514">
        <v>0</v>
      </c>
      <c r="N26" s="1649">
        <f t="shared" si="0"/>
        <v>0</v>
      </c>
    </row>
    <row r="27" spans="1:14" ht="12.75">
      <c r="A27" s="1214"/>
      <c r="B27" s="1215">
        <v>5</v>
      </c>
      <c r="C27" s="1040" t="s">
        <v>681</v>
      </c>
      <c r="D27" s="1041">
        <f>SUM('[9]BevjcsKözpontiÓvoda:BevjcsBölcs'!D27)</f>
        <v>51629</v>
      </c>
      <c r="E27" s="1517">
        <f>SUM('[9]BevjcsPOLGHIV:BevjcsBölcs'!E27)</f>
        <v>181744</v>
      </c>
      <c r="F27" s="1517">
        <f>SUM('[9]BevjcsPOLGHIV:BevjcsBölcs'!F27)</f>
        <v>181744</v>
      </c>
      <c r="G27" s="1517">
        <f>SUM('[9]BevjcsPOLGHIV:BevjcsBölcs'!G27)</f>
        <v>0</v>
      </c>
      <c r="H27" s="1606">
        <f>SUM(F27:G27)</f>
        <v>181744</v>
      </c>
      <c r="I27" s="1605">
        <f>SUM('[9]BevjcsKözpontiÓvoda:BevjcsBölcs'!I27)</f>
        <v>0</v>
      </c>
      <c r="J27" s="2134">
        <f>I27/H27</f>
        <v>0</v>
      </c>
      <c r="K27" s="1517">
        <f>SUM('[9]BevjcsPOLGHIV:BevjcsBölcs'!K27)</f>
        <v>0</v>
      </c>
      <c r="L27" s="1517">
        <f>SUM('[9]BevjcsPOLGHIV:BevjcsBölcs'!L27)</f>
        <v>0</v>
      </c>
      <c r="M27" s="1514">
        <v>206134</v>
      </c>
      <c r="N27" s="1649">
        <f t="shared" si="0"/>
        <v>24390</v>
      </c>
    </row>
    <row r="28" spans="1:14" ht="13.5" thickBot="1">
      <c r="A28" s="1224"/>
      <c r="B28" s="1225">
        <v>7</v>
      </c>
      <c r="C28" s="1073" t="s">
        <v>682</v>
      </c>
      <c r="D28" s="1050">
        <f>SUM('[9]BevjcsKözpontiÓvoda:BevjcsBölcs'!D28)</f>
        <v>0</v>
      </c>
      <c r="E28" s="1517">
        <f>SUM('[9]BevjcsPOLGHIV:BevjcsBölcs'!E28)</f>
        <v>9200</v>
      </c>
      <c r="F28" s="1517">
        <f>SUM('[9]BevjcsPOLGHIV:BevjcsBölcs'!F28)</f>
        <v>9200</v>
      </c>
      <c r="G28" s="1517">
        <f>SUM('[9]BevjcsPOLGHIV:BevjcsBölcs'!G28)</f>
        <v>0</v>
      </c>
      <c r="H28" s="1606">
        <f>SUM(F28:G28)</f>
        <v>9200</v>
      </c>
      <c r="I28" s="1605">
        <f>SUM('[9]BevjcsKözpontiÓvoda:BevjcsBölcs'!I28)</f>
        <v>0</v>
      </c>
      <c r="J28" s="2135"/>
      <c r="K28" s="1517">
        <f>SUM('[9]BevjcsPOLGHIV:BevjcsBölcs'!K28)</f>
        <v>0</v>
      </c>
      <c r="L28" s="1517">
        <f>SUM('[9]BevjcsPOLGHIV:BevjcsBölcs'!L28)</f>
        <v>0</v>
      </c>
      <c r="M28" s="1514">
        <v>0</v>
      </c>
      <c r="N28" s="1649">
        <f t="shared" si="0"/>
        <v>-9200</v>
      </c>
    </row>
    <row r="29" spans="1:14" ht="13.5" thickBot="1">
      <c r="A29" s="1228"/>
      <c r="B29" s="1229"/>
      <c r="C29" s="1057" t="s">
        <v>702</v>
      </c>
      <c r="D29" s="1058">
        <f>SUM(D24:D28)</f>
        <v>852640</v>
      </c>
      <c r="E29" s="1058">
        <f>SUM(E24:E28)</f>
        <v>1928772</v>
      </c>
      <c r="F29" s="1058">
        <f aca="true" t="shared" si="2" ref="F29:L29">SUM(F24:F28)</f>
        <v>1928772</v>
      </c>
      <c r="G29" s="1058">
        <f t="shared" si="2"/>
        <v>46971</v>
      </c>
      <c r="H29" s="1058">
        <f t="shared" si="2"/>
        <v>1975743</v>
      </c>
      <c r="I29" s="1058">
        <f t="shared" si="2"/>
        <v>0</v>
      </c>
      <c r="J29" s="2136">
        <f>I29/H29</f>
        <v>0</v>
      </c>
      <c r="K29" s="1304">
        <f t="shared" si="2"/>
        <v>299645</v>
      </c>
      <c r="L29" s="1058">
        <f t="shared" si="2"/>
        <v>28673</v>
      </c>
      <c r="M29" s="1514">
        <v>1562633</v>
      </c>
      <c r="N29" s="1649">
        <f t="shared" si="0"/>
        <v>-366139</v>
      </c>
    </row>
    <row r="30" spans="1:14" ht="12.75">
      <c r="A30" s="1233">
        <v>4</v>
      </c>
      <c r="B30" s="1234"/>
      <c r="C30" s="1235" t="s">
        <v>714</v>
      </c>
      <c r="D30" s="1932"/>
      <c r="E30" s="1517">
        <f>SUM('[9]BevjcsPOLGHIV:BevjcsBölcs'!E30)</f>
        <v>0</v>
      </c>
      <c r="F30" s="1657"/>
      <c r="G30" s="1657"/>
      <c r="H30" s="1656"/>
      <c r="I30" s="1658"/>
      <c r="J30" s="2137"/>
      <c r="K30" s="1517">
        <f>SUM('[9]BevjcsPOLGHIV:BevjcsBölcs'!K30)</f>
        <v>0</v>
      </c>
      <c r="L30" s="1517">
        <f>SUM('[9]BevjcsPOLGHIV:BevjcsBölcs'!L30)</f>
        <v>0</v>
      </c>
      <c r="M30" s="1514">
        <v>0</v>
      </c>
      <c r="N30" s="1649">
        <f t="shared" si="0"/>
        <v>0</v>
      </c>
    </row>
    <row r="31" spans="1:14" ht="12.75">
      <c r="A31" s="1233"/>
      <c r="B31" s="1234">
        <v>1</v>
      </c>
      <c r="C31" s="1339" t="s">
        <v>519</v>
      </c>
      <c r="D31" s="1932"/>
      <c r="E31" s="1517">
        <f>SUM('[9]BevjcsPOLGHIV:BevjcsBölcs'!E31)</f>
        <v>0</v>
      </c>
      <c r="F31" s="1517">
        <f>SUM('[9]BevjcsPOLGHIV:BevjcsBölcs'!F31)</f>
        <v>0</v>
      </c>
      <c r="G31" s="1517">
        <f>SUM('[9]BevjcsPOLGHIV:BevjcsBölcs'!G31)</f>
        <v>0</v>
      </c>
      <c r="H31" s="1517"/>
      <c r="I31" s="1570"/>
      <c r="J31" s="2137"/>
      <c r="K31" s="1517">
        <f>SUM('[9]BevjcsPOLGHIV:BevjcsBölcs'!K31)</f>
        <v>0</v>
      </c>
      <c r="L31" s="1517">
        <f>SUM('[9]BevjcsPOLGHIV:BevjcsBölcs'!L31)</f>
        <v>0</v>
      </c>
      <c r="M31" s="1514">
        <v>0</v>
      </c>
      <c r="N31" s="1649">
        <f t="shared" si="0"/>
        <v>0</v>
      </c>
    </row>
    <row r="32" spans="1:14" ht="12.75">
      <c r="A32" s="1233"/>
      <c r="B32" s="1234">
        <v>2</v>
      </c>
      <c r="C32" s="1339" t="s">
        <v>520</v>
      </c>
      <c r="D32" s="1932"/>
      <c r="E32" s="1517">
        <f>SUM('[9]BevjcsPOLGHIV:BevjcsBölcs'!E32)</f>
        <v>0</v>
      </c>
      <c r="F32" s="1517">
        <f>SUM('[9]BevjcsPOLGHIV:BevjcsBölcs'!F32)</f>
        <v>0</v>
      </c>
      <c r="G32" s="1517">
        <f>SUM('[9]BevjcsPOLGHIV:BevjcsBölcs'!G32)</f>
        <v>0</v>
      </c>
      <c r="H32" s="1517"/>
      <c r="I32" s="1570"/>
      <c r="J32" s="2137"/>
      <c r="K32" s="1517">
        <f>SUM('[9]BevjcsPOLGHIV:BevjcsBölcs'!K32)</f>
        <v>0</v>
      </c>
      <c r="L32" s="1517">
        <f>SUM('[9]BevjcsPOLGHIV:BevjcsBölcs'!L32)</f>
        <v>0</v>
      </c>
      <c r="M32" s="1514">
        <v>0</v>
      </c>
      <c r="N32" s="1649">
        <f t="shared" si="0"/>
        <v>0</v>
      </c>
    </row>
    <row r="33" spans="1:14" ht="12.75">
      <c r="A33" s="1233"/>
      <c r="B33" s="1234">
        <v>3</v>
      </c>
      <c r="C33" s="1975" t="s">
        <v>518</v>
      </c>
      <c r="D33" s="1932"/>
      <c r="E33" s="1257">
        <f>SUM(E31:E32)</f>
        <v>0</v>
      </c>
      <c r="F33" s="1368"/>
      <c r="G33" s="1368"/>
      <c r="H33" s="1368"/>
      <c r="I33" s="1253"/>
      <c r="J33" s="2137"/>
      <c r="K33" s="1517">
        <f>SUM('[9]BevjcsPOLGHIV:BevjcsBölcs'!K33)</f>
        <v>0</v>
      </c>
      <c r="L33" s="1517">
        <f>SUM('[9]BevjcsPOLGHIV:BevjcsBölcs'!L33)</f>
        <v>0</v>
      </c>
      <c r="M33" s="1514">
        <v>0</v>
      </c>
      <c r="N33" s="1649">
        <f t="shared" si="0"/>
        <v>0</v>
      </c>
    </row>
    <row r="34" spans="1:14" ht="12.75">
      <c r="A34" s="1214"/>
      <c r="B34" s="1215">
        <v>4</v>
      </c>
      <c r="C34" s="1040" t="s">
        <v>716</v>
      </c>
      <c r="D34" s="1930"/>
      <c r="E34" s="1517">
        <f>SUM('[9]BevjcsPOLGHIV:BevjcsBölcs'!E34)</f>
        <v>500</v>
      </c>
      <c r="F34" s="1517">
        <f>SUM('[9]BevjcsPOLGHIV:BevjcsBölcs'!F34)</f>
        <v>500</v>
      </c>
      <c r="G34" s="1517">
        <f>SUM('[9]BevjcsPOLGHIV:BevjcsBölcs'!G34)</f>
        <v>0</v>
      </c>
      <c r="H34" s="1606">
        <f aca="true" t="shared" si="3" ref="H34:H47">SUM(F34:G34)</f>
        <v>500</v>
      </c>
      <c r="I34" s="1605">
        <f>SUM('[9]BevjcsKözpontiÓvoda:BevjcsBölcs'!I34)</f>
        <v>0</v>
      </c>
      <c r="J34" s="1570"/>
      <c r="K34" s="1517">
        <f>SUM('[9]BevjcsPOLGHIV:BevjcsBölcs'!K34)</f>
        <v>0</v>
      </c>
      <c r="L34" s="1517">
        <f>SUM('[9]BevjcsPOLGHIV:BevjcsBölcs'!L34)</f>
        <v>0</v>
      </c>
      <c r="M34" s="1514">
        <v>0</v>
      </c>
      <c r="N34" s="1649">
        <f t="shared" si="0"/>
        <v>-500</v>
      </c>
    </row>
    <row r="35" spans="1:14" ht="12.75">
      <c r="A35" s="1214"/>
      <c r="B35" s="1215">
        <v>5</v>
      </c>
      <c r="C35" s="1040" t="s">
        <v>267</v>
      </c>
      <c r="D35" s="1930"/>
      <c r="E35" s="1517">
        <f>SUM('[9]BevjcsPOLGHIV:BevjcsBölcs'!E35)</f>
        <v>0</v>
      </c>
      <c r="F35" s="1517">
        <f>SUM('[9]BevjcsPOLGHIV:BevjcsBölcs'!F35)</f>
        <v>0</v>
      </c>
      <c r="G35" s="1517">
        <f>SUM('[9]BevjcsPOLGHIV:BevjcsBölcs'!G35)</f>
        <v>0</v>
      </c>
      <c r="H35" s="1606">
        <f t="shared" si="3"/>
        <v>0</v>
      </c>
      <c r="I35" s="1605">
        <f>SUM('[9]BevjcsKözpontiÓvoda:BevjcsBölcs'!I35)</f>
        <v>0</v>
      </c>
      <c r="J35" s="1570"/>
      <c r="K35" s="1517">
        <f>SUM('[9]BevjcsPOLGHIV:BevjcsBölcs'!K35)</f>
        <v>0</v>
      </c>
      <c r="L35" s="1517">
        <f>SUM('[9]BevjcsPOLGHIV:BevjcsBölcs'!L35)</f>
        <v>0</v>
      </c>
      <c r="M35" s="1514">
        <v>0</v>
      </c>
      <c r="N35" s="1649">
        <f t="shared" si="0"/>
        <v>0</v>
      </c>
    </row>
    <row r="36" spans="1:14" ht="12.75">
      <c r="A36" s="1214"/>
      <c r="B36" s="1215">
        <v>6</v>
      </c>
      <c r="C36" s="1040" t="s">
        <v>123</v>
      </c>
      <c r="D36" s="1930"/>
      <c r="E36" s="1517">
        <f>SUM('[9]BevjcsPOLGHIV:BevjcsBölcs'!E36)</f>
        <v>0</v>
      </c>
      <c r="F36" s="1517">
        <f>SUM('[9]BevjcsPOLGHIV:BevjcsBölcs'!F36)</f>
        <v>0</v>
      </c>
      <c r="G36" s="1517">
        <f>SUM('[9]BevjcsPOLGHIV:BevjcsBölcs'!G36)</f>
        <v>0</v>
      </c>
      <c r="H36" s="1606">
        <f t="shared" si="3"/>
        <v>0</v>
      </c>
      <c r="I36" s="1605">
        <f>SUM('[9]BevjcsKözpontiÓvoda:BevjcsBölcs'!I36)</f>
        <v>0</v>
      </c>
      <c r="J36" s="1570"/>
      <c r="K36" s="1517">
        <f>SUM('[9]BevjcsPOLGHIV:BevjcsBölcs'!K36)</f>
        <v>0</v>
      </c>
      <c r="L36" s="1517">
        <f>SUM('[9]BevjcsPOLGHIV:BevjcsBölcs'!L36)</f>
        <v>0</v>
      </c>
      <c r="M36" s="1514">
        <v>0</v>
      </c>
      <c r="N36" s="1649">
        <f t="shared" si="0"/>
        <v>0</v>
      </c>
    </row>
    <row r="37" spans="1:14" ht="12.75">
      <c r="A37" s="1214"/>
      <c r="B37" s="1215">
        <v>7</v>
      </c>
      <c r="C37" s="1040" t="s">
        <v>124</v>
      </c>
      <c r="D37" s="1930"/>
      <c r="E37" s="1517">
        <f>SUM('[9]BevjcsPOLGHIV:BevjcsBölcs'!E37)</f>
        <v>0</v>
      </c>
      <c r="F37" s="1517">
        <f>SUM('[9]BevjcsPOLGHIV:BevjcsBölcs'!F37)</f>
        <v>0</v>
      </c>
      <c r="G37" s="1517">
        <f>SUM('[9]BevjcsPOLGHIV:BevjcsBölcs'!G37)</f>
        <v>0</v>
      </c>
      <c r="H37" s="1606">
        <f t="shared" si="3"/>
        <v>0</v>
      </c>
      <c r="I37" s="1605">
        <f>SUM('[9]BevjcsKözpontiÓvoda:BevjcsBölcs'!I37)</f>
        <v>0</v>
      </c>
      <c r="J37" s="1570"/>
      <c r="K37" s="1517">
        <f>SUM('[9]BevjcsPOLGHIV:BevjcsBölcs'!K37)</f>
        <v>0</v>
      </c>
      <c r="L37" s="1517">
        <f>SUM('[9]BevjcsPOLGHIV:BevjcsBölcs'!L37)</f>
        <v>0</v>
      </c>
      <c r="M37" s="1514">
        <v>0</v>
      </c>
      <c r="N37" s="1649">
        <f t="shared" si="0"/>
        <v>0</v>
      </c>
    </row>
    <row r="38" spans="1:14" ht="12.75">
      <c r="A38" s="1214"/>
      <c r="B38" s="1215"/>
      <c r="C38" s="1258" t="s">
        <v>125</v>
      </c>
      <c r="D38" s="1933"/>
      <c r="E38" s="1259">
        <f>SUM(E36:E37)</f>
        <v>0</v>
      </c>
      <c r="F38" s="1618">
        <f>SUM(F36:F37)</f>
        <v>0</v>
      </c>
      <c r="G38" s="1618">
        <f>SUM(G36:G37)</f>
        <v>0</v>
      </c>
      <c r="H38" s="1618">
        <f t="shared" si="3"/>
        <v>0</v>
      </c>
      <c r="I38" s="1619">
        <f>SUM(I36:I37)</f>
        <v>0</v>
      </c>
      <c r="J38" s="2134"/>
      <c r="K38" s="1517">
        <f>SUM('[9]BevjcsPOLGHIV:BevjcsBölcs'!K38)</f>
        <v>0</v>
      </c>
      <c r="L38" s="1517">
        <f>SUM('[9]BevjcsPOLGHIV:BevjcsBölcs'!L38)</f>
        <v>0</v>
      </c>
      <c r="M38" s="1514">
        <v>0</v>
      </c>
      <c r="N38" s="1649">
        <f t="shared" si="0"/>
        <v>0</v>
      </c>
    </row>
    <row r="39" spans="1:14" ht="12.75">
      <c r="A39" s="1214"/>
      <c r="B39" s="1215">
        <v>8</v>
      </c>
      <c r="C39" s="1040" t="s">
        <v>720</v>
      </c>
      <c r="D39" s="1930"/>
      <c r="E39" s="1517">
        <f>SUM('[9]BevjcsPOLGHIV:BevjcsBölcs'!E39)</f>
        <v>0</v>
      </c>
      <c r="F39" s="1517">
        <f>SUM('[9]BevjcsPOLGHIV:BevjcsBölcs'!F39)</f>
        <v>0</v>
      </c>
      <c r="G39" s="1517">
        <f>SUM('[9]BevjcsPOLGHIV:BevjcsBölcs'!G39)</f>
        <v>0</v>
      </c>
      <c r="H39" s="1606">
        <f t="shared" si="3"/>
        <v>0</v>
      </c>
      <c r="I39" s="1605">
        <f>SUM('[9]BevjcsKözpontiÓvoda:BevjcsBölcs'!I39)</f>
        <v>0</v>
      </c>
      <c r="J39" s="2134"/>
      <c r="K39" s="1517">
        <f>SUM('[9]BevjcsPOLGHIV:BevjcsBölcs'!K39)</f>
        <v>0</v>
      </c>
      <c r="L39" s="1517">
        <f>SUM('[9]BevjcsPOLGHIV:BevjcsBölcs'!L39)</f>
        <v>0</v>
      </c>
      <c r="M39" s="1514">
        <v>0</v>
      </c>
      <c r="N39" s="1649">
        <f t="shared" si="0"/>
        <v>0</v>
      </c>
    </row>
    <row r="40" spans="1:14" ht="12.75">
      <c r="A40" s="1214"/>
      <c r="B40" s="1215"/>
      <c r="C40" s="1046" t="s">
        <v>722</v>
      </c>
      <c r="D40" s="1929"/>
      <c r="E40" s="1517">
        <f>SUM('[9]BevjcsPOLGHIV:BevjcsBölcs'!E40)</f>
        <v>0</v>
      </c>
      <c r="F40" s="1517">
        <f>SUM('[9]BevjcsPOLGHIV:BevjcsBölcs'!F40)</f>
        <v>0</v>
      </c>
      <c r="G40" s="1517">
        <f>SUM('[9]BevjcsPOLGHIV:BevjcsBölcs'!G40)</f>
        <v>0</v>
      </c>
      <c r="H40" s="1606">
        <f t="shared" si="3"/>
        <v>0</v>
      </c>
      <c r="I40" s="1605">
        <f>SUM('[9]BevjcsKözpontiÓvoda:BevjcsBölcs'!I40)</f>
        <v>0</v>
      </c>
      <c r="J40" s="2134"/>
      <c r="K40" s="1517">
        <f>SUM('[9]BevjcsPOLGHIV:BevjcsBölcs'!K40)</f>
        <v>0</v>
      </c>
      <c r="L40" s="1517">
        <f>SUM('[9]BevjcsPOLGHIV:BevjcsBölcs'!L40)</f>
        <v>0</v>
      </c>
      <c r="M40" s="1514">
        <v>0</v>
      </c>
      <c r="N40" s="1649">
        <f t="shared" si="0"/>
        <v>0</v>
      </c>
    </row>
    <row r="41" spans="1:14" ht="12.75">
      <c r="A41" s="1214"/>
      <c r="B41" s="1215">
        <v>9</v>
      </c>
      <c r="C41" s="1040" t="s">
        <v>724</v>
      </c>
      <c r="D41" s="1930"/>
      <c r="E41" s="1517">
        <f>SUM('[9]BevjcsPOLGHIV:BevjcsBölcs'!E41)</f>
        <v>0</v>
      </c>
      <c r="F41" s="1517">
        <f>SUM('[9]BevjcsPOLGHIV:BevjcsBölcs'!F41)</f>
        <v>0</v>
      </c>
      <c r="G41" s="1517">
        <f>SUM('[9]BevjcsPOLGHIV:BevjcsBölcs'!G41)</f>
        <v>0</v>
      </c>
      <c r="H41" s="1606">
        <f t="shared" si="3"/>
        <v>0</v>
      </c>
      <c r="I41" s="1605">
        <f>SUM('[9]BevjcsKözpontiÓvoda:BevjcsBölcs'!I41)</f>
        <v>0</v>
      </c>
      <c r="J41" s="2134"/>
      <c r="K41" s="1517">
        <f>SUM('[9]BevjcsPOLGHIV:BevjcsBölcs'!K41)</f>
        <v>0</v>
      </c>
      <c r="L41" s="1517">
        <f>SUM('[9]BevjcsPOLGHIV:BevjcsBölcs'!L41)</f>
        <v>0</v>
      </c>
      <c r="M41" s="1514">
        <v>0</v>
      </c>
      <c r="N41" s="1649">
        <f t="shared" si="0"/>
        <v>0</v>
      </c>
    </row>
    <row r="42" spans="1:14" ht="12.75">
      <c r="A42" s="1214"/>
      <c r="B42" s="1215"/>
      <c r="C42" s="1258" t="s">
        <v>126</v>
      </c>
      <c r="D42" s="1933"/>
      <c r="E42" s="1259">
        <f>E34+E35+E40+E41</f>
        <v>500</v>
      </c>
      <c r="F42" s="1618">
        <f>F34+F35+F40+F41</f>
        <v>500</v>
      </c>
      <c r="G42" s="1618">
        <f>G34+G35+G40+G41</f>
        <v>0</v>
      </c>
      <c r="H42" s="1618">
        <f t="shared" si="3"/>
        <v>500</v>
      </c>
      <c r="I42" s="1619">
        <f>I34+I35+I40+I41</f>
        <v>0</v>
      </c>
      <c r="J42" s="2134"/>
      <c r="K42" s="1517">
        <f>SUM('[9]BevjcsPOLGHIV:BevjcsBölcs'!K42)</f>
        <v>0</v>
      </c>
      <c r="L42" s="1517">
        <f>SUM('[9]BevjcsPOLGHIV:BevjcsBölcs'!L42)</f>
        <v>0</v>
      </c>
      <c r="M42" s="1514">
        <v>0</v>
      </c>
      <c r="N42" s="1649">
        <f t="shared" si="0"/>
        <v>-500</v>
      </c>
    </row>
    <row r="43" spans="1:14" ht="12.75">
      <c r="A43" s="1214"/>
      <c r="B43" s="1215">
        <v>10</v>
      </c>
      <c r="C43" s="1040" t="s">
        <v>728</v>
      </c>
      <c r="D43" s="1930"/>
      <c r="E43" s="1517">
        <f>SUM('[9]BevjcsPOLGHIV:BevjcsBölcs'!E43)</f>
        <v>0</v>
      </c>
      <c r="F43" s="1517">
        <f>SUM('[9]BevjcsPOLGHIV:BevjcsBölcs'!F43)</f>
        <v>0</v>
      </c>
      <c r="G43" s="1517">
        <f>SUM('[9]BevjcsPOLGHIV:BevjcsBölcs'!G43)</f>
        <v>0</v>
      </c>
      <c r="H43" s="1606">
        <f t="shared" si="3"/>
        <v>0</v>
      </c>
      <c r="I43" s="1605">
        <f>SUM('[9]BevjcsKözpontiÓvoda:BevjcsBölcs'!I43)</f>
        <v>0</v>
      </c>
      <c r="J43" s="2134"/>
      <c r="K43" s="1517">
        <f>SUM('[9]BevjcsPOLGHIV:BevjcsBölcs'!K43)</f>
        <v>0</v>
      </c>
      <c r="L43" s="1517">
        <f>SUM('[9]BevjcsPOLGHIV:BevjcsBölcs'!L43)</f>
        <v>0</v>
      </c>
      <c r="M43" s="1514">
        <v>0</v>
      </c>
      <c r="N43" s="1649">
        <f t="shared" si="0"/>
        <v>0</v>
      </c>
    </row>
    <row r="44" spans="1:14" ht="12.75">
      <c r="A44" s="1214"/>
      <c r="B44" s="1215">
        <v>11</v>
      </c>
      <c r="C44" s="1040" t="s">
        <v>730</v>
      </c>
      <c r="D44" s="1041">
        <f>SUM('[9]BevjcsKözpontiÓvoda:BevjcsBölcs'!D44)</f>
        <v>0</v>
      </c>
      <c r="E44" s="1517">
        <f>SUM('[9]BevjcsPOLGHIV:BevjcsBölcs'!E44)</f>
        <v>42801</v>
      </c>
      <c r="F44" s="1517">
        <f>SUM('[9]BevjcsPOLGHIV:BevjcsBölcs'!F44)</f>
        <v>42801</v>
      </c>
      <c r="G44" s="1517">
        <f>SUM('[9]BevjcsPOLGHIV:BevjcsBölcs'!G44)</f>
        <v>0</v>
      </c>
      <c r="H44" s="1606">
        <f t="shared" si="3"/>
        <v>42801</v>
      </c>
      <c r="I44" s="1605">
        <f>SUM('[9]BevjcsKözpontiÓvoda:BevjcsBölcs'!I44)</f>
        <v>0</v>
      </c>
      <c r="J44" s="2134">
        <f>I44/H44</f>
        <v>0</v>
      </c>
      <c r="K44" s="1517">
        <f>SUM('[9]BevjcsPOLGHIV:BevjcsBölcs'!K44)</f>
        <v>615</v>
      </c>
      <c r="L44" s="1517">
        <f>SUM('[9]BevjcsPOLGHIV:BevjcsBölcs'!L44)</f>
        <v>0</v>
      </c>
      <c r="M44" s="1514">
        <v>0</v>
      </c>
      <c r="N44" s="1649">
        <f t="shared" si="0"/>
        <v>-42801</v>
      </c>
    </row>
    <row r="45" spans="1:14" ht="12.75">
      <c r="A45" s="1214"/>
      <c r="B45" s="1215">
        <v>12</v>
      </c>
      <c r="C45" s="1040" t="s">
        <v>733</v>
      </c>
      <c r="D45" s="1041">
        <f>SUM('[9]BevjcsKözpontiÓvoda:BevjcsBölcs'!D45)</f>
        <v>0</v>
      </c>
      <c r="E45" s="1517">
        <f>SUM('[9]BevjcsPOLGHIV:BevjcsBölcs'!E45)</f>
        <v>0</v>
      </c>
      <c r="F45" s="1517">
        <f>SUM('[9]BevjcsPOLGHIV:BevjcsBölcs'!F45)</f>
        <v>0</v>
      </c>
      <c r="G45" s="1517">
        <f>SUM('[9]BevjcsPOLGHIV:BevjcsBölcs'!G45)</f>
        <v>0</v>
      </c>
      <c r="H45" s="1606">
        <f t="shared" si="3"/>
        <v>0</v>
      </c>
      <c r="I45" s="1605">
        <f>SUM('[9]BevjcsKözpontiÓvoda:BevjcsBölcs'!I45)</f>
        <v>0</v>
      </c>
      <c r="J45" s="2134"/>
      <c r="K45" s="1517">
        <f>SUM('[9]BevjcsPOLGHIV:BevjcsBölcs'!K45)</f>
        <v>0</v>
      </c>
      <c r="L45" s="1517">
        <f>SUM('[9]BevjcsPOLGHIV:BevjcsBölcs'!L45)</f>
        <v>0</v>
      </c>
      <c r="M45" s="1514">
        <v>0</v>
      </c>
      <c r="N45" s="1649">
        <f t="shared" si="0"/>
        <v>0</v>
      </c>
    </row>
    <row r="46" spans="1:14" ht="13.5" thickBot="1">
      <c r="A46" s="1224"/>
      <c r="B46" s="1225"/>
      <c r="C46" s="1262" t="s">
        <v>735</v>
      </c>
      <c r="D46" s="1942">
        <f>SUM(D44:D45)</f>
        <v>0</v>
      </c>
      <c r="E46" s="1263">
        <f>SUM(E44:E45)</f>
        <v>42801</v>
      </c>
      <c r="F46" s="1620">
        <f>SUM(F44:F45)</f>
        <v>42801</v>
      </c>
      <c r="G46" s="1620">
        <f>SUM(G44:G45)</f>
        <v>0</v>
      </c>
      <c r="H46" s="1620">
        <f t="shared" si="3"/>
        <v>42801</v>
      </c>
      <c r="I46" s="1621">
        <f>SUM(I44:I45)</f>
        <v>0</v>
      </c>
      <c r="J46" s="2135">
        <f>I46/H46</f>
        <v>0</v>
      </c>
      <c r="K46" s="1263">
        <f>SUM('[9]BevjcsPOLGHIV:BevjcsBölcs'!K46)</f>
        <v>615</v>
      </c>
      <c r="L46" s="1517">
        <f>SUM('[9]BevjcsPOLGHIV:BevjcsBölcs'!L46)</f>
        <v>0</v>
      </c>
      <c r="M46" s="1514">
        <v>0</v>
      </c>
      <c r="N46" s="1649">
        <f t="shared" si="0"/>
        <v>-42801</v>
      </c>
    </row>
    <row r="47" spans="1:14" ht="13.5" thickBot="1">
      <c r="A47" s="1228"/>
      <c r="B47" s="1229"/>
      <c r="C47" s="1057" t="s">
        <v>714</v>
      </c>
      <c r="D47" s="1058">
        <f>D42+D43+D46</f>
        <v>0</v>
      </c>
      <c r="E47" s="1058">
        <f>E33+E42+E43+E46</f>
        <v>43301</v>
      </c>
      <c r="F47" s="1615">
        <f>F42+F43+F46</f>
        <v>43301</v>
      </c>
      <c r="G47" s="1615">
        <f>G42+G43+G46</f>
        <v>0</v>
      </c>
      <c r="H47" s="1615">
        <f t="shared" si="3"/>
        <v>43301</v>
      </c>
      <c r="I47" s="1622">
        <f>I42+I43+I46</f>
        <v>0</v>
      </c>
      <c r="J47" s="2136">
        <f>I47/H47</f>
        <v>0</v>
      </c>
      <c r="K47" s="1058">
        <f>K46</f>
        <v>615</v>
      </c>
      <c r="L47" s="1678"/>
      <c r="M47" s="1514">
        <v>0</v>
      </c>
      <c r="N47" s="1649">
        <f t="shared" si="0"/>
        <v>-43301</v>
      </c>
    </row>
    <row r="48" spans="1:14" ht="12.75">
      <c r="A48" s="1233"/>
      <c r="B48" s="1234"/>
      <c r="C48" s="1339"/>
      <c r="D48" s="1935"/>
      <c r="E48" s="1257"/>
      <c r="F48" s="1617"/>
      <c r="G48" s="1617"/>
      <c r="H48" s="1368"/>
      <c r="I48" s="1253"/>
      <c r="J48" s="2139"/>
      <c r="K48" s="2129"/>
      <c r="L48" s="1679"/>
      <c r="N48" s="1649">
        <f t="shared" si="0"/>
        <v>0</v>
      </c>
    </row>
    <row r="49" spans="1:14" ht="16.5" thickBot="1">
      <c r="A49" s="1623"/>
      <c r="B49" s="1624"/>
      <c r="C49" s="1625" t="s">
        <v>268</v>
      </c>
      <c r="D49" s="280">
        <f>D16+D22+D29+D47</f>
        <v>1161560</v>
      </c>
      <c r="E49" s="280">
        <f>E16+E22+E29+E47</f>
        <v>2374065</v>
      </c>
      <c r="F49" s="280">
        <f aca="true" t="shared" si="4" ref="F49:L49">F16+F22+F29+F47</f>
        <v>2374065</v>
      </c>
      <c r="G49" s="280">
        <f t="shared" si="4"/>
        <v>46971</v>
      </c>
      <c r="H49" s="280">
        <f t="shared" si="4"/>
        <v>2421036</v>
      </c>
      <c r="I49" s="280">
        <f t="shared" si="4"/>
        <v>0</v>
      </c>
      <c r="J49" s="2140">
        <f>I49/H49</f>
        <v>0</v>
      </c>
      <c r="K49" s="695">
        <f t="shared" si="4"/>
        <v>574503</v>
      </c>
      <c r="L49" s="280">
        <f t="shared" si="4"/>
        <v>28673</v>
      </c>
      <c r="M49" s="1514">
        <v>1954062</v>
      </c>
      <c r="N49" s="1649">
        <f t="shared" si="0"/>
        <v>-420003</v>
      </c>
    </row>
    <row r="50" spans="1:14" ht="16.5" thickBot="1">
      <c r="A50" s="1626"/>
      <c r="B50" s="1627"/>
      <c r="C50" s="1628" t="s">
        <v>130</v>
      </c>
      <c r="D50" s="1892"/>
      <c r="E50" s="1629"/>
      <c r="F50" s="1630"/>
      <c r="G50" s="1630"/>
      <c r="H50" s="1631"/>
      <c r="I50" s="1632"/>
      <c r="J50" s="2139"/>
      <c r="K50" s="1253"/>
      <c r="L50" s="1686"/>
      <c r="N50" s="1649">
        <f t="shared" si="0"/>
        <v>0</v>
      </c>
    </row>
    <row r="51" spans="1:14" ht="13.5" thickBot="1">
      <c r="A51" s="1633">
        <v>5</v>
      </c>
      <c r="B51" s="1634"/>
      <c r="C51" s="1380" t="s">
        <v>269</v>
      </c>
      <c r="D51" s="1381">
        <f>SUM(D52:D54)</f>
        <v>1161560</v>
      </c>
      <c r="E51" s="1381">
        <f>SUM(E52:E54)</f>
        <v>2326527</v>
      </c>
      <c r="F51" s="1381">
        <f aca="true" t="shared" si="5" ref="F51:L51">SUM(F52:F54)</f>
        <v>2326527</v>
      </c>
      <c r="G51" s="1381">
        <f t="shared" si="5"/>
        <v>38081</v>
      </c>
      <c r="H51" s="1381">
        <f t="shared" si="5"/>
        <v>2364608</v>
      </c>
      <c r="I51" s="1381">
        <f t="shared" si="5"/>
        <v>0</v>
      </c>
      <c r="J51" s="2109">
        <f>I51/H51</f>
        <v>0</v>
      </c>
      <c r="K51" s="1392">
        <f t="shared" si="5"/>
        <v>563433</v>
      </c>
      <c r="L51" s="1381">
        <f t="shared" si="5"/>
        <v>28673</v>
      </c>
      <c r="M51" s="1514">
        <v>1950812</v>
      </c>
      <c r="N51" s="1649">
        <f t="shared" si="0"/>
        <v>-375715</v>
      </c>
    </row>
    <row r="52" spans="1:14" ht="12.75">
      <c r="A52" s="1635"/>
      <c r="B52" s="1636">
        <v>1</v>
      </c>
      <c r="C52" s="1637" t="s">
        <v>58</v>
      </c>
      <c r="D52" s="1047">
        <f>SUM('[9]BevjcsKözpontiÓvoda:BevjcsBölcs'!D52)</f>
        <v>601277</v>
      </c>
      <c r="E52" s="1517">
        <f>SUM('[9]BevjcsPOLGHIV:BevjcsBölcs'!E52)</f>
        <v>1419708</v>
      </c>
      <c r="F52" s="1517">
        <f>SUM('[9]BevjcsPOLGHIV:BevjcsBölcs'!F52)</f>
        <v>1419708</v>
      </c>
      <c r="G52" s="1517">
        <f>SUM('[9]BevjcsPOLGHIV:BevjcsBölcs'!G52)</f>
        <v>25026</v>
      </c>
      <c r="H52" s="1606">
        <f aca="true" t="shared" si="6" ref="H52:H64">SUM(F52:G52)</f>
        <v>1444734</v>
      </c>
      <c r="I52" s="1605">
        <f>SUM('[9]BevjcsKözpontiÓvoda:BevjcsBölcs'!I52)</f>
        <v>0</v>
      </c>
      <c r="J52" s="2137">
        <f>I52/H52</f>
        <v>0</v>
      </c>
      <c r="K52" s="1517">
        <f>SUM('[9]BevjcsPOLGHIV:BevjcsBölcs'!K52)</f>
        <v>296046</v>
      </c>
      <c r="L52" s="1517">
        <f>SUM('[9]BevjcsPOLGHIV:BevjcsBölcs'!L52)</f>
        <v>21333</v>
      </c>
      <c r="M52" s="1514">
        <v>997495</v>
      </c>
      <c r="N52" s="1649">
        <f t="shared" si="0"/>
        <v>-422213</v>
      </c>
    </row>
    <row r="53" spans="1:14" ht="12.75">
      <c r="A53" s="1521"/>
      <c r="B53" s="1522">
        <v>2</v>
      </c>
      <c r="C53" s="1593" t="s">
        <v>29</v>
      </c>
      <c r="D53" s="1047">
        <f>SUM('[9]BevjcsKözpontiÓvoda:BevjcsBölcs'!D53)</f>
        <v>156840</v>
      </c>
      <c r="E53" s="1517">
        <f>SUM('[9]BevjcsPOLGHIV:BevjcsBölcs'!E53)</f>
        <v>219831</v>
      </c>
      <c r="F53" s="1517">
        <f>SUM('[9]BevjcsPOLGHIV:BevjcsBölcs'!F53)</f>
        <v>219831</v>
      </c>
      <c r="G53" s="1517">
        <f>SUM('[9]BevjcsPOLGHIV:BevjcsBölcs'!G53)</f>
        <v>3930</v>
      </c>
      <c r="H53" s="1606">
        <f t="shared" si="6"/>
        <v>223761</v>
      </c>
      <c r="I53" s="1605">
        <f>SUM('[9]BevjcsKözpontiÓvoda:BevjcsBölcs'!I53)</f>
        <v>0</v>
      </c>
      <c r="J53" s="2134">
        <f>I53/H53</f>
        <v>0</v>
      </c>
      <c r="K53" s="1517">
        <f>SUM('[9]BevjcsPOLGHIV:BevjcsBölcs'!K53)</f>
        <v>47551</v>
      </c>
      <c r="L53" s="1517">
        <f>SUM('[9]BevjcsPOLGHIV:BevjcsBölcs'!L53)</f>
        <v>3306</v>
      </c>
      <c r="M53" s="1514">
        <v>254717</v>
      </c>
      <c r="N53" s="1649">
        <f t="shared" si="0"/>
        <v>34886</v>
      </c>
    </row>
    <row r="54" spans="1:14" ht="13.5" thickBot="1">
      <c r="A54" s="1521"/>
      <c r="B54" s="1522">
        <v>3</v>
      </c>
      <c r="C54" s="1593" t="s">
        <v>60</v>
      </c>
      <c r="D54" s="1047">
        <f>SUM('[9]BevjcsKözpontiÓvoda:BevjcsBölcs'!D54)</f>
        <v>403443</v>
      </c>
      <c r="E54" s="1517">
        <f>SUM('[9]BevjcsPOLGHIV:BevjcsBölcs'!E54)</f>
        <v>686988</v>
      </c>
      <c r="F54" s="1517">
        <f>SUM('[9]BevjcsPOLGHIV:BevjcsBölcs'!F54)</f>
        <v>686988</v>
      </c>
      <c r="G54" s="1517">
        <f>SUM('[9]BevjcsPOLGHIV:BevjcsBölcs'!G54)</f>
        <v>9125</v>
      </c>
      <c r="H54" s="1606">
        <f t="shared" si="6"/>
        <v>696113</v>
      </c>
      <c r="I54" s="1605">
        <f>SUM('[9]BevjcsKözpontiÓvoda:BevjcsBölcs'!I54)</f>
        <v>0</v>
      </c>
      <c r="J54" s="2134">
        <f>I54/H54</f>
        <v>0</v>
      </c>
      <c r="K54" s="1517">
        <f>SUM('[9]BevjcsPOLGHIV:BevjcsBölcs'!K54)</f>
        <v>219836</v>
      </c>
      <c r="L54" s="1517">
        <f>SUM('[9]BevjcsPOLGHIV:BevjcsBölcs'!L54)</f>
        <v>4034</v>
      </c>
      <c r="M54" s="1514">
        <v>698600</v>
      </c>
      <c r="N54" s="1649">
        <f t="shared" si="0"/>
        <v>11612</v>
      </c>
    </row>
    <row r="55" spans="1:14" ht="13.5" thickBot="1">
      <c r="A55" s="1633">
        <v>6</v>
      </c>
      <c r="B55" s="1634"/>
      <c r="C55" s="1380" t="s">
        <v>270</v>
      </c>
      <c r="D55" s="1381">
        <f>SUM(D56:D60)</f>
        <v>0</v>
      </c>
      <c r="E55" s="1381">
        <f>SUM(E56:E60)</f>
        <v>6800</v>
      </c>
      <c r="F55" s="1391">
        <f>SUM(F56:F60)</f>
        <v>6800</v>
      </c>
      <c r="G55" s="1391">
        <f>SUM(G56:G60)</f>
        <v>0</v>
      </c>
      <c r="H55" s="1391">
        <f t="shared" si="6"/>
        <v>6800</v>
      </c>
      <c r="I55" s="1638">
        <f>SUM(I57:I60)</f>
        <v>0</v>
      </c>
      <c r="J55" s="2136">
        <f>I55/H55</f>
        <v>0</v>
      </c>
      <c r="K55" s="2314">
        <f>K56</f>
        <v>6800</v>
      </c>
      <c r="L55" s="1678"/>
      <c r="M55" s="1514">
        <v>0</v>
      </c>
      <c r="N55" s="1649">
        <f t="shared" si="0"/>
        <v>-6800</v>
      </c>
    </row>
    <row r="56" spans="1:14" ht="12.75">
      <c r="A56" s="1639"/>
      <c r="B56" s="1640">
        <v>1</v>
      </c>
      <c r="C56" s="1641" t="s">
        <v>679</v>
      </c>
      <c r="D56" s="1047">
        <f>SUM('[9]BevjcsKözpontiÓvoda:BevjcsBölcs'!D56)</f>
        <v>0</v>
      </c>
      <c r="E56" s="1517">
        <f>SUM('[9]BevjcsPOLGHIV:BevjcsBölcs'!E56)</f>
        <v>6800</v>
      </c>
      <c r="F56" s="1517">
        <f>SUM('[9]BevjcsPOLGHIV:BevjcsBölcs'!F56)</f>
        <v>6800</v>
      </c>
      <c r="G56" s="1517">
        <f>SUM('[9]BevjcsPOLGHIV:BevjcsBölcs'!G56)</f>
        <v>0</v>
      </c>
      <c r="H56" s="1606">
        <f t="shared" si="6"/>
        <v>6800</v>
      </c>
      <c r="I56" s="1642">
        <f>SUM('[9]BevjcsKözpontiÓvoda:BevjcsBölcs'!I56)</f>
        <v>0</v>
      </c>
      <c r="J56" s="2141"/>
      <c r="K56" s="1517">
        <f>SUM('[9]BevjcsPOLGHIV:BevjcsBölcs'!K56)</f>
        <v>6800</v>
      </c>
      <c r="L56" s="1517">
        <f>SUM('[9]BevjcsPOLGHIV:BevjcsBölcs'!L56)</f>
        <v>0</v>
      </c>
      <c r="M56" s="1514">
        <v>0</v>
      </c>
      <c r="N56" s="1649">
        <f t="shared" si="0"/>
        <v>-6800</v>
      </c>
    </row>
    <row r="57" spans="1:14" ht="12.75">
      <c r="A57" s="1635"/>
      <c r="B57" s="1636">
        <v>2</v>
      </c>
      <c r="C57" s="1637" t="s">
        <v>680</v>
      </c>
      <c r="D57" s="1047">
        <f>SUM('[9]BevjcsKözpontiÓvoda:BevjcsBölcs'!D57)</f>
        <v>0</v>
      </c>
      <c r="E57" s="1517">
        <f>SUM('[9]BevjcsPOLGHIV:BevjcsBölcs'!E57)</f>
        <v>0</v>
      </c>
      <c r="F57" s="1517">
        <f>SUM('[9]BevjcsPOLGHIV:BevjcsBölcs'!F57)</f>
        <v>0</v>
      </c>
      <c r="G57" s="1517">
        <f>SUM('[9]BevjcsPOLGHIV:BevjcsBölcs'!G57)</f>
        <v>0</v>
      </c>
      <c r="H57" s="1606">
        <f t="shared" si="6"/>
        <v>0</v>
      </c>
      <c r="I57" s="1605">
        <f>SUM('[9]BevjcsKözpontiÓvoda:BevjcsBölcs'!I57)</f>
        <v>0</v>
      </c>
      <c r="J57" s="2137"/>
      <c r="K57" s="1517">
        <f>SUM('[9]BevjcsPOLGHIV:BevjcsBölcs'!K57)</f>
        <v>0</v>
      </c>
      <c r="L57" s="1517">
        <f>SUM('[9]BevjcsPOLGHIV:BevjcsBölcs'!L57)</f>
        <v>0</v>
      </c>
      <c r="M57" s="1514">
        <v>0</v>
      </c>
      <c r="N57" s="1649">
        <f t="shared" si="0"/>
        <v>0</v>
      </c>
    </row>
    <row r="58" spans="1:14" ht="12.75">
      <c r="A58" s="1521"/>
      <c r="B58" s="1522">
        <v>3</v>
      </c>
      <c r="C58" s="1593" t="s">
        <v>271</v>
      </c>
      <c r="D58" s="1047"/>
      <c r="E58" s="1517">
        <f>SUM('[9]BevjcsPOLGHIV:BevjcsBölcs'!E58)</f>
        <v>0</v>
      </c>
      <c r="F58" s="1517">
        <f>SUM('[9]BevjcsPOLGHIV:BevjcsBölcs'!F58)</f>
        <v>0</v>
      </c>
      <c r="G58" s="1517">
        <f>SUM('[9]BevjcsPOLGHIV:BevjcsBölcs'!G58)</f>
        <v>0</v>
      </c>
      <c r="H58" s="2270"/>
      <c r="I58" s="1605">
        <f>SUM('[9]BevjcsKözpontiÓvoda:BevjcsBölcs'!I58)</f>
        <v>0</v>
      </c>
      <c r="J58" s="2134"/>
      <c r="K58" s="1517">
        <f>SUM('[9]BevjcsPOLGHIV:BevjcsBölcs'!K58)</f>
        <v>0</v>
      </c>
      <c r="L58" s="1517">
        <f>SUM('[9]BevjcsPOLGHIV:BevjcsBölcs'!L58)</f>
        <v>0</v>
      </c>
      <c r="M58" s="1514">
        <v>0</v>
      </c>
      <c r="N58" s="1649">
        <f t="shared" si="0"/>
        <v>0</v>
      </c>
    </row>
    <row r="59" spans="1:14" ht="12.75">
      <c r="A59" s="1643"/>
      <c r="B59" s="1636">
        <v>4</v>
      </c>
      <c r="C59" s="2060" t="s">
        <v>678</v>
      </c>
      <c r="D59" s="1257"/>
      <c r="E59" s="1517">
        <f>SUM('[9]BevjcsPOLGHIV:BevjcsBölcs'!E59)</f>
        <v>0</v>
      </c>
      <c r="F59" s="1517">
        <f>SUM('[9]BevjcsPOLGHIV:BevjcsBölcs'!F59)</f>
        <v>0</v>
      </c>
      <c r="G59" s="1517">
        <f>SUM('[9]BevjcsPOLGHIV:BevjcsBölcs'!G59)</f>
        <v>0</v>
      </c>
      <c r="H59" s="1606">
        <f t="shared" si="6"/>
        <v>0</v>
      </c>
      <c r="I59" s="1605">
        <f>SUM('[9]BevjcsKözpontiÓvoda:BevjcsBölcs'!I59)</f>
        <v>0</v>
      </c>
      <c r="J59" s="2139" t="e">
        <f>I59/H59</f>
        <v>#DIV/0!</v>
      </c>
      <c r="K59" s="1517">
        <f>SUM('[9]BevjcsPOLGHIV:BevjcsBölcs'!K59)</f>
        <v>0</v>
      </c>
      <c r="L59" s="1517">
        <f>SUM('[9]BevjcsPOLGHIV:BevjcsBölcs'!L59)</f>
        <v>0</v>
      </c>
      <c r="M59" s="1514">
        <v>0</v>
      </c>
      <c r="N59" s="1649">
        <f t="shared" si="0"/>
        <v>0</v>
      </c>
    </row>
    <row r="60" spans="1:14" ht="13.5" thickBot="1">
      <c r="A60" s="1646"/>
      <c r="B60" s="1647">
        <v>5</v>
      </c>
      <c r="C60" s="1648" t="s">
        <v>675</v>
      </c>
      <c r="D60" s="1047">
        <f>SUM('[9]BevjcsKözpontiÓvoda:BevjcsBölcs'!D59)</f>
        <v>0</v>
      </c>
      <c r="E60" s="1517">
        <f>SUM('[9]BevjcsPOLGHIV:BevjcsBölcs'!E60)</f>
        <v>0</v>
      </c>
      <c r="F60" s="1517">
        <f>SUM('[9]BevjcsPOLGHIV:BevjcsBölcs'!F60)</f>
        <v>0</v>
      </c>
      <c r="G60" s="1517">
        <f>SUM('[9]BevjcsPOLGHIV:BevjcsBölcs'!G60)</f>
        <v>0</v>
      </c>
      <c r="H60" s="1606">
        <f t="shared" si="6"/>
        <v>0</v>
      </c>
      <c r="I60" s="1517">
        <f>SUM(I61:I63)</f>
        <v>0</v>
      </c>
      <c r="J60" s="2135"/>
      <c r="K60" s="1517">
        <f>SUM('[9]BevjcsPOLGHIV:BevjcsBölcs'!K60)</f>
        <v>0</v>
      </c>
      <c r="L60" s="1517">
        <f>SUM('[9]BevjcsPOLGHIV:BevjcsBölcs'!L60)</f>
        <v>0</v>
      </c>
      <c r="M60" s="1514">
        <v>0</v>
      </c>
      <c r="N60" s="1649">
        <f t="shared" si="0"/>
        <v>0</v>
      </c>
    </row>
    <row r="61" spans="1:14" ht="13.5" thickBot="1">
      <c r="A61" s="1633">
        <v>7</v>
      </c>
      <c r="B61" s="1634"/>
      <c r="C61" s="1380" t="s">
        <v>272</v>
      </c>
      <c r="D61" s="1381">
        <f>SUM(D62:D64)</f>
        <v>0</v>
      </c>
      <c r="E61" s="1381">
        <f>SUM(E62:E64)</f>
        <v>40738</v>
      </c>
      <c r="F61" s="1391">
        <f>SUM(F62:F64)</f>
        <v>40738</v>
      </c>
      <c r="G61" s="1391">
        <f>SUM(G62:G64)</f>
        <v>8890</v>
      </c>
      <c r="H61" s="1391">
        <f t="shared" si="6"/>
        <v>49628</v>
      </c>
      <c r="I61" s="1638">
        <f>SUM(I62:I64)</f>
        <v>0</v>
      </c>
      <c r="J61" s="2136">
        <f>I61/H61</f>
        <v>0</v>
      </c>
      <c r="K61" s="1381">
        <f>K62</f>
        <v>4270</v>
      </c>
      <c r="L61" s="1678"/>
      <c r="M61" s="1514">
        <v>3250</v>
      </c>
      <c r="N61" s="1649">
        <f t="shared" si="0"/>
        <v>-37488</v>
      </c>
    </row>
    <row r="62" spans="1:14" ht="12.75">
      <c r="A62" s="1635"/>
      <c r="B62" s="1636">
        <v>1</v>
      </c>
      <c r="C62" s="1637" t="s">
        <v>136</v>
      </c>
      <c r="D62" s="1047">
        <f>SUM('[9]BevjcsKözpontiÓvoda:BevjcsBölcs'!D61)</f>
        <v>0</v>
      </c>
      <c r="E62" s="1517">
        <f>SUM('[9]BevjcsPOLGHIV:BevjcsBölcs'!E62)</f>
        <v>40738</v>
      </c>
      <c r="F62" s="1517">
        <f>SUM('[9]BevjcsPOLGHIV:BevjcsBölcs'!F62)</f>
        <v>40738</v>
      </c>
      <c r="G62" s="1517">
        <f>SUM('[9]BevjcsPOLGHIV:BevjcsBölcs'!G62)</f>
        <v>8890</v>
      </c>
      <c r="H62" s="1606">
        <f t="shared" si="6"/>
        <v>49628</v>
      </c>
      <c r="I62" s="1559">
        <f>SUM('[9]BevjcsKözpontiÓvoda:BevjcsBölcs'!I62)</f>
        <v>0</v>
      </c>
      <c r="J62" s="2137">
        <f>I62/H62</f>
        <v>0</v>
      </c>
      <c r="K62" s="1517">
        <f>SUM('[9]BevjcsPOLGHIV:BevjcsBölcs'!K62)</f>
        <v>4270</v>
      </c>
      <c r="L62" s="1517">
        <f>SUM('[9]BevjcsPOLGHIV:BevjcsBölcs'!L62)</f>
        <v>0</v>
      </c>
      <c r="M62" s="1514">
        <v>3250</v>
      </c>
      <c r="N62" s="1649">
        <f t="shared" si="0"/>
        <v>-37488</v>
      </c>
    </row>
    <row r="63" spans="1:14" ht="13.5" thickBot="1">
      <c r="A63" s="1643"/>
      <c r="B63" s="1644">
        <v>2</v>
      </c>
      <c r="C63" s="1427" t="s">
        <v>170</v>
      </c>
      <c r="D63" s="1251"/>
      <c r="E63" s="1517">
        <f>SUM('[9]BevjcsPOLGHIV:BevjcsBölcs'!E63)</f>
        <v>0</v>
      </c>
      <c r="F63" s="1517">
        <f>SUM('[9]BevjcsPOLGHIV:BevjcsBölcs'!F63)</f>
        <v>0</v>
      </c>
      <c r="G63" s="1517">
        <f>SUM('[9]BevjcsPOLGHIV:BevjcsBölcs'!G63)</f>
        <v>0</v>
      </c>
      <c r="H63" s="1517">
        <f>SUM('[9]BevjcsPOLGHIV:BevjcsBölcs'!H63)</f>
        <v>0</v>
      </c>
      <c r="I63" s="2194"/>
      <c r="J63" s="2139"/>
      <c r="K63" s="1517"/>
      <c r="L63" s="1517"/>
      <c r="N63" s="1649"/>
    </row>
    <row r="64" spans="1:14" ht="13.5" thickBot="1">
      <c r="A64" s="1526"/>
      <c r="B64" s="1527">
        <v>3</v>
      </c>
      <c r="C64" s="1982" t="s">
        <v>137</v>
      </c>
      <c r="D64" s="2246">
        <f>SUM('[9]BevjcsKözpontiÓvoda:BevjcsBölcs'!D62)</f>
        <v>0</v>
      </c>
      <c r="E64" s="1608">
        <f>SUM('[9]BevjcsPOLGHIV:BevjcsBölcs'!E64)</f>
        <v>0</v>
      </c>
      <c r="F64" s="1517">
        <f>SUM('[9]BevjcsPOLGHIV:BevjcsBölcs'!F64)</f>
        <v>0</v>
      </c>
      <c r="G64" s="1517">
        <f>SUM('[9]BevjcsPOLGHIV:BevjcsBölcs'!G64)</f>
        <v>0</v>
      </c>
      <c r="H64" s="2191">
        <f t="shared" si="6"/>
        <v>0</v>
      </c>
      <c r="I64" s="1253">
        <f>SUM('[9]BevjcsKözpontiÓvoda:BevjcsBölcs'!I63)</f>
        <v>0</v>
      </c>
      <c r="J64" s="2135"/>
      <c r="K64" s="1517">
        <f>SUM('[9]BevjcsPOLGHIV:BevjcsBölcs'!K63)</f>
        <v>0</v>
      </c>
      <c r="L64" s="1517">
        <f>SUM('[9]BevjcsPOLGHIV:BevjcsBölcs'!L63)</f>
        <v>0</v>
      </c>
      <c r="M64" s="1514">
        <v>0</v>
      </c>
      <c r="N64" s="1649">
        <f t="shared" si="0"/>
        <v>0</v>
      </c>
    </row>
    <row r="65" spans="1:14" ht="13.5" thickBot="1">
      <c r="A65" s="1985">
        <v>8</v>
      </c>
      <c r="B65" s="1986"/>
      <c r="C65" s="1417" t="s">
        <v>524</v>
      </c>
      <c r="D65" s="1987"/>
      <c r="E65" s="1987">
        <f>SUM(E66:E67)</f>
        <v>0</v>
      </c>
      <c r="F65" s="1630"/>
      <c r="G65" s="1631"/>
      <c r="H65" s="1630"/>
      <c r="I65" s="2031"/>
      <c r="J65" s="2138"/>
      <c r="K65" s="2130"/>
      <c r="L65" s="1678"/>
      <c r="N65" s="1649">
        <f t="shared" si="0"/>
        <v>0</v>
      </c>
    </row>
    <row r="66" spans="1:14" ht="12.75">
      <c r="A66" s="1643"/>
      <c r="B66" s="1644">
        <v>1</v>
      </c>
      <c r="C66" s="1645" t="s">
        <v>525</v>
      </c>
      <c r="D66" s="1251"/>
      <c r="E66" s="1251"/>
      <c r="F66" s="1368"/>
      <c r="G66" s="1368"/>
      <c r="H66" s="1617"/>
      <c r="I66" s="1253"/>
      <c r="J66" s="2139"/>
      <c r="K66" s="2131"/>
      <c r="L66" s="1684"/>
      <c r="M66" s="1514">
        <v>0</v>
      </c>
      <c r="N66" s="1649">
        <f t="shared" si="0"/>
        <v>0</v>
      </c>
    </row>
    <row r="67" spans="1:14" ht="12.75">
      <c r="A67" s="1646"/>
      <c r="B67" s="1647">
        <v>2</v>
      </c>
      <c r="C67" s="1648" t="s">
        <v>526</v>
      </c>
      <c r="D67" s="1226"/>
      <c r="E67" s="1226"/>
      <c r="F67" s="1941"/>
      <c r="G67" s="1941"/>
      <c r="H67" s="1659"/>
      <c r="I67" s="1926"/>
      <c r="J67" s="2135"/>
      <c r="K67" s="2132"/>
      <c r="L67" s="1681"/>
      <c r="M67" s="1514">
        <v>0</v>
      </c>
      <c r="N67" s="1649">
        <f t="shared" si="0"/>
        <v>0</v>
      </c>
    </row>
    <row r="68" spans="1:14" ht="16.5" thickBot="1">
      <c r="A68" s="1623"/>
      <c r="B68" s="1624"/>
      <c r="C68" s="1625" t="s">
        <v>273</v>
      </c>
      <c r="D68" s="1650">
        <f>D51+D55+D61</f>
        <v>1161560</v>
      </c>
      <c r="E68" s="1650">
        <f>E51+E55+E61+E65</f>
        <v>2374065</v>
      </c>
      <c r="F68" s="1650">
        <f aca="true" t="shared" si="7" ref="F68:L68">F51+F55+F61+F65</f>
        <v>2374065</v>
      </c>
      <c r="G68" s="1650">
        <f t="shared" si="7"/>
        <v>46971</v>
      </c>
      <c r="H68" s="1650">
        <f t="shared" si="7"/>
        <v>2421036</v>
      </c>
      <c r="I68" s="1650">
        <f t="shared" si="7"/>
        <v>0</v>
      </c>
      <c r="J68" s="2140">
        <f>I68/H68</f>
        <v>0</v>
      </c>
      <c r="K68" s="1673">
        <f t="shared" si="7"/>
        <v>574503</v>
      </c>
      <c r="L68" s="1650">
        <f t="shared" si="7"/>
        <v>28673</v>
      </c>
      <c r="M68" s="1514">
        <v>1954062</v>
      </c>
      <c r="N68" s="1649">
        <f t="shared" si="0"/>
        <v>-420003</v>
      </c>
    </row>
    <row r="70" spans="1:5" ht="16.5" hidden="1" thickBot="1">
      <c r="A70" s="1307" t="s">
        <v>274</v>
      </c>
      <c r="B70" s="1308"/>
      <c r="C70" s="1532"/>
      <c r="D70" s="1532"/>
      <c r="E70" s="1651">
        <f>SUM('[9]BevjcsKözpontiÓvoda:BevjcsBölcs'!E68)</f>
        <v>2025623</v>
      </c>
    </row>
    <row r="71" ht="12.75">
      <c r="E71" s="1649">
        <f>E49-E68</f>
        <v>0</v>
      </c>
    </row>
  </sheetData>
  <sheetProtection/>
  <printOptions horizontalCentered="1"/>
  <pageMargins left="0.5905511811023623" right="0.5905511811023623" top="0.7874015748031497" bottom="0.7874015748031497" header="0" footer="0"/>
  <pageSetup firstPageNumber="20" useFirstPageNumber="1" fitToHeight="1" fitToWidth="1" horizontalDpi="600" verticalDpi="600" orientation="portrait" paperSize="9" scale="7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konyak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konyak</dc:creator>
  <cp:keywords/>
  <dc:description/>
  <cp:lastModifiedBy>Majer Tiborné</cp:lastModifiedBy>
  <cp:lastPrinted>2021-02-23T08:25:58Z</cp:lastPrinted>
  <dcterms:created xsi:type="dcterms:W3CDTF">2010-02-08T18:29:39Z</dcterms:created>
  <dcterms:modified xsi:type="dcterms:W3CDTF">2021-05-26T12:48:41Z</dcterms:modified>
  <cp:category/>
  <cp:version/>
  <cp:contentType/>
  <cp:contentStatus/>
</cp:coreProperties>
</file>